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https://c4np.sharepoint.com/sites/PolicyandCampaignsSP/Shared Documents/Policy and Campaigns/Campaigns/Water/Water Report 2025/"/>
    </mc:Choice>
  </mc:AlternateContent>
  <xr:revisionPtr revIDLastSave="0" documentId="8_{90825AC7-0867-458C-AFFC-DF6FDF8B5ECD}" xr6:coauthVersionLast="47" xr6:coauthVersionMax="47" xr10:uidLastSave="{00000000-0000-0000-0000-000000000000}"/>
  <bookViews>
    <workbookView xWindow="33720" yWindow="-120" windowWidth="19440" windowHeight="14880" xr2:uid="{8F48F4AC-D2C7-4B10-8A1A-5375BF9568BF}"/>
  </bookViews>
  <sheets>
    <sheet name="results" sheetId="1" r:id="rId1"/>
    <sheet name="priority river wb" sheetId="3" r:id="rId2"/>
    <sheet name="sources" sheetId="2" r:id="rId3"/>
    <sheet name="companies" sheetId="4" r:id="rId4"/>
  </sheets>
  <definedNames>
    <definedName name="_xlnm._FilterDatabase" localSheetId="0" hidden="1">results!$A$28:$AV$34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P19" i="1"/>
  <c r="O19" i="1"/>
  <c r="K19" i="1"/>
  <c r="L19" i="1"/>
  <c r="I19" i="1"/>
  <c r="J19" i="1"/>
  <c r="E19" i="1"/>
  <c r="AE21" i="1" l="1"/>
  <c r="AE20" i="1"/>
  <c r="AD21" i="1"/>
  <c r="AF21" i="1" s="1" a="1"/>
  <c r="AF21" i="1" s="1"/>
  <c r="AD20" i="1"/>
  <c r="AF20" i="1" a="1"/>
  <c r="AF20" i="1" s="1"/>
  <c r="AE19" i="1"/>
  <c r="AD19" i="1"/>
  <c r="AF19" i="1" s="1" a="1"/>
  <c r="AF19" i="1" s="1"/>
  <c r="R20" i="1"/>
  <c r="S20" i="1"/>
  <c r="T20" i="1"/>
  <c r="Z20" i="1" s="1"/>
  <c r="V20" i="1"/>
  <c r="AB20" i="1" s="1"/>
  <c r="U20" i="1"/>
  <c r="X20" i="1"/>
  <c r="Y20" i="1"/>
  <c r="AA20" i="1"/>
  <c r="AC20" i="1" l="1"/>
  <c r="O22" i="1"/>
  <c r="N22" i="1"/>
  <c r="M22" i="1"/>
  <c r="K22" i="1"/>
  <c r="D23" i="1"/>
  <c r="V21" i="1"/>
  <c r="AB21" i="1" s="1"/>
  <c r="U21" i="1"/>
  <c r="AA21" i="1" s="1"/>
  <c r="T21" i="1"/>
  <c r="Z21" i="1" s="1"/>
  <c r="S21" i="1"/>
  <c r="Y21" i="1" s="1"/>
  <c r="R21" i="1"/>
  <c r="X21" i="1" s="1"/>
  <c r="B21" i="1"/>
  <c r="B20" i="1"/>
  <c r="V19" i="1"/>
  <c r="U19" i="1"/>
  <c r="AA19" i="1" s="1"/>
  <c r="T19" i="1"/>
  <c r="Z19" i="1" s="1"/>
  <c r="S19" i="1"/>
  <c r="Y19" i="1" s="1"/>
  <c r="R19" i="1"/>
  <c r="H19" i="1"/>
  <c r="G19" i="1"/>
  <c r="F19" i="1"/>
  <c r="D19" i="1"/>
  <c r="C19" i="1"/>
  <c r="B19" i="1"/>
  <c r="AC29" i="1"/>
  <c r="AC30" i="1"/>
  <c r="AC31" i="1"/>
  <c r="AC32" i="1"/>
  <c r="AC33" i="1"/>
  <c r="AC34" i="1"/>
  <c r="BF33" i="1"/>
  <c r="BE33" i="1"/>
  <c r="BD33" i="1"/>
  <c r="BB33" i="1"/>
  <c r="D24" i="1" l="1"/>
  <c r="U24" i="1"/>
  <c r="X19" i="1"/>
  <c r="AB19" i="1"/>
  <c r="AC19" i="1" s="1"/>
  <c r="AC21" i="1"/>
  <c r="U23" i="1"/>
  <c r="BH33" i="1"/>
  <c r="W34" i="1" l="1"/>
  <c r="W30" i="1"/>
  <c r="W31" i="1"/>
  <c r="W32" i="1"/>
  <c r="W33" i="1"/>
  <c r="W29" i="1"/>
  <c r="W6" i="1"/>
  <c r="BD6" i="1" s="1"/>
  <c r="W5" i="1"/>
  <c r="BD5" i="1" s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5" i="1"/>
  <c r="W7" i="1"/>
  <c r="BD7" i="1" s="1"/>
  <c r="W8" i="1"/>
  <c r="BD8" i="1" s="1"/>
  <c r="W9" i="1"/>
  <c r="BD9" i="1" s="1"/>
  <c r="W10" i="1"/>
  <c r="BD10" i="1" s="1"/>
  <c r="W11" i="1"/>
  <c r="BD11" i="1" s="1"/>
  <c r="W12" i="1"/>
  <c r="BD12" i="1" s="1"/>
  <c r="W13" i="1"/>
  <c r="BD13" i="1" s="1"/>
  <c r="W14" i="1"/>
  <c r="BD14" i="1" s="1"/>
  <c r="W15" i="1"/>
  <c r="BD15" i="1" s="1"/>
  <c r="W16" i="1"/>
  <c r="BD16" i="1" s="1"/>
  <c r="W17" i="1"/>
  <c r="BD17" i="1" s="1"/>
  <c r="W18" i="1"/>
  <c r="AX12" i="1"/>
  <c r="AX6" i="1"/>
  <c r="AX7" i="1"/>
  <c r="AX8" i="1"/>
  <c r="AX9" i="1"/>
  <c r="AX10" i="1"/>
  <c r="AX11" i="1"/>
  <c r="AX13" i="1"/>
  <c r="AX14" i="1"/>
  <c r="AX15" i="1"/>
  <c r="AX16" i="1"/>
  <c r="AX17" i="1"/>
  <c r="AX18" i="1"/>
  <c r="AX5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F23" i="1" l="1"/>
  <c r="BD18" i="1"/>
  <c r="W21" i="1"/>
  <c r="W19" i="1"/>
  <c r="K5" i="1"/>
  <c r="W20" i="1"/>
  <c r="N8" i="1"/>
  <c r="K8" i="1"/>
  <c r="M8" i="1"/>
  <c r="O8" i="1"/>
  <c r="K7" i="1"/>
  <c r="O7" i="1"/>
  <c r="M7" i="1"/>
  <c r="N7" i="1"/>
  <c r="M18" i="1"/>
  <c r="N18" i="1"/>
  <c r="K18" i="1"/>
  <c r="O18" i="1"/>
  <c r="M17" i="1"/>
  <c r="N17" i="1"/>
  <c r="O17" i="1"/>
  <c r="K17" i="1"/>
  <c r="K16" i="1"/>
  <c r="M16" i="1"/>
  <c r="N16" i="1"/>
  <c r="O16" i="1"/>
  <c r="M5" i="1"/>
  <c r="N5" i="1"/>
  <c r="O5" i="1"/>
  <c r="K15" i="1"/>
  <c r="O15" i="1"/>
  <c r="M15" i="1"/>
  <c r="N15" i="1"/>
  <c r="M6" i="1"/>
  <c r="K6" i="1"/>
  <c r="N6" i="1"/>
  <c r="O6" i="1"/>
  <c r="M14" i="1"/>
  <c r="N14" i="1"/>
  <c r="K14" i="1"/>
  <c r="O14" i="1"/>
  <c r="M13" i="1"/>
  <c r="N13" i="1"/>
  <c r="O13" i="1"/>
  <c r="K13" i="1"/>
  <c r="O12" i="1"/>
  <c r="M12" i="1"/>
  <c r="N12" i="1"/>
  <c r="K12" i="1"/>
  <c r="N11" i="1"/>
  <c r="O11" i="1"/>
  <c r="K11" i="1"/>
  <c r="M11" i="1"/>
  <c r="M10" i="1"/>
  <c r="N10" i="1"/>
  <c r="K10" i="1"/>
  <c r="O10" i="1"/>
  <c r="M9" i="1"/>
  <c r="N9" i="1"/>
  <c r="O9" i="1"/>
  <c r="K9" i="1"/>
  <c r="F24" i="1" l="1"/>
  <c r="M19" i="1"/>
  <c r="N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<sst xmlns="http://schemas.openxmlformats.org/spreadsheetml/2006/main" count="343" uniqueCount="158">
  <si>
    <t>Summary stats for National Parks</t>
  </si>
  <si>
    <t>Better than outside national parks</t>
  </si>
  <si>
    <t>Worse than outside national parks</t>
  </si>
  <si>
    <t>RFNAGS (Number of river water bodies per sector)</t>
  </si>
  <si>
    <t>RFNAGS (% river water bodies per sector as a % of failing river water bodies)</t>
  </si>
  <si>
    <t>WFD ecological status (Number of river water bodies)</t>
  </si>
  <si>
    <t>WFD ecological status (% river water bodies)</t>
  </si>
  <si>
    <t>CSO</t>
  </si>
  <si>
    <t>SEPARATE average % fine sediment</t>
  </si>
  <si>
    <t>SEPARATE average tonnes dissolved P</t>
  </si>
  <si>
    <t>SEPARATE average % dissolved P</t>
  </si>
  <si>
    <t>Area</t>
  </si>
  <si>
    <t>River Habitat Survey - Average Habitat Quality Assessment (0-100)</t>
  </si>
  <si>
    <t>Number of WFD river catchment waterbodies wholly or partially in NP</t>
  </si>
  <si>
    <t>Agriculture and rural land management</t>
  </si>
  <si>
    <t>Mining and quarrying</t>
  </si>
  <si>
    <t>Urban and transport</t>
  </si>
  <si>
    <t>Water industry</t>
  </si>
  <si>
    <t>Local and central government</t>
  </si>
  <si>
    <t>Sector under investigation</t>
  </si>
  <si>
    <t>Other</t>
  </si>
  <si>
    <t>High</t>
  </si>
  <si>
    <t>Good</t>
  </si>
  <si>
    <t>Moderate</t>
  </si>
  <si>
    <t xml:space="preserve">Poor </t>
  </si>
  <si>
    <t>Bad</t>
  </si>
  <si>
    <t>Failing: sum of moderate to bad</t>
  </si>
  <si>
    <t>Number CSOs</t>
  </si>
  <si>
    <t>Total hours spilling in 2024</t>
  </si>
  <si>
    <t>Average hours per CSO</t>
  </si>
  <si>
    <t>Agriculture</t>
  </si>
  <si>
    <t>Bank erosion</t>
  </si>
  <si>
    <t>Urban</t>
  </si>
  <si>
    <t>STW</t>
  </si>
  <si>
    <t>Septic tanks</t>
  </si>
  <si>
    <t>%  sed</t>
  </si>
  <si>
    <t>% P</t>
  </si>
  <si>
    <t xml:space="preserve">Dartmoor </t>
  </si>
  <si>
    <t xml:space="preserve">Exmoor </t>
  </si>
  <si>
    <t xml:space="preserve">Northumberland </t>
  </si>
  <si>
    <t xml:space="preserve">North York Moors </t>
  </si>
  <si>
    <t xml:space="preserve">Peak District </t>
  </si>
  <si>
    <t xml:space="preserve">The Broads </t>
  </si>
  <si>
    <t xml:space="preserve">New Forest </t>
  </si>
  <si>
    <t xml:space="preserve">South Downs </t>
  </si>
  <si>
    <t xml:space="preserve">Lake District </t>
  </si>
  <si>
    <t xml:space="preserve">Yorkshire Dales </t>
  </si>
  <si>
    <t xml:space="preserve">Bannau Brycheiniog </t>
  </si>
  <si>
    <t xml:space="preserve">Pembrokeshire Coast </t>
  </si>
  <si>
    <t>Eryri National Park</t>
  </si>
  <si>
    <t>Outside national parks</t>
  </si>
  <si>
    <t>all national parks</t>
  </si>
  <si>
    <t>England's National Park rivers</t>
  </si>
  <si>
    <t>Wales' National Park rivers</t>
  </si>
  <si>
    <t>total failing</t>
  </si>
  <si>
    <t>total RNAG outside</t>
  </si>
  <si>
    <t>RNAG factor</t>
  </si>
  <si>
    <t>proportion of all good waterways</t>
  </si>
  <si>
    <t>total RNAG insider</t>
  </si>
  <si>
    <t>outside:inside</t>
  </si>
  <si>
    <t>proportion of all high waterways</t>
  </si>
  <si>
    <t>Summary stats for 6 at risk rivers</t>
  </si>
  <si>
    <t>WFD ecological status (Number of lake water bodies)</t>
  </si>
  <si>
    <t>WFD ecological status (% lake water bodies)</t>
  </si>
  <si>
    <t>River</t>
  </si>
  <si>
    <t>Number of WFD river catchment waterbodies wholly or partially in catchment</t>
  </si>
  <si>
    <t>River Cleddau</t>
  </si>
  <si>
    <t>River Wye, Derbyshire</t>
  </si>
  <si>
    <t>River Meon</t>
  </si>
  <si>
    <t>Lymington</t>
  </si>
  <si>
    <t>Bure</t>
  </si>
  <si>
    <t>Pulham</t>
  </si>
  <si>
    <t>Country summary</t>
  </si>
  <si>
    <t> </t>
  </si>
  <si>
    <t>Country</t>
  </si>
  <si>
    <t>England</t>
  </si>
  <si>
    <t>Wales</t>
  </si>
  <si>
    <t>wb id</t>
  </si>
  <si>
    <t>priority river name</t>
  </si>
  <si>
    <t>GB110061038670</t>
  </si>
  <si>
    <t>Afon Cleddau</t>
  </si>
  <si>
    <t>GB110061030680</t>
  </si>
  <si>
    <t>GB110061030690</t>
  </si>
  <si>
    <t>GB110061030700</t>
  </si>
  <si>
    <t>GB110061031170</t>
  </si>
  <si>
    <t>GB110061031320</t>
  </si>
  <si>
    <t>GB110061031340</t>
  </si>
  <si>
    <t>GB110061038300</t>
  </si>
  <si>
    <t>GB110061031180</t>
  </si>
  <si>
    <t>GB110061031190</t>
  </si>
  <si>
    <t>GB110061031300</t>
  </si>
  <si>
    <t>GB110061031330</t>
  </si>
  <si>
    <t>GB110061031350</t>
  </si>
  <si>
    <t>GB110061038290</t>
  </si>
  <si>
    <t>GB110061038310</t>
  </si>
  <si>
    <t>GB110061038320</t>
  </si>
  <si>
    <t>GB110061038651</t>
  </si>
  <si>
    <t>GB110061038660</t>
  </si>
  <si>
    <t>GB110061038680</t>
  </si>
  <si>
    <t>GB110061038690</t>
  </si>
  <si>
    <t>GB110061030660</t>
  </si>
  <si>
    <t>GB110061030670</t>
  </si>
  <si>
    <t>GB104028058460</t>
  </si>
  <si>
    <t>GB104028057820</t>
  </si>
  <si>
    <t>GB107042016640</t>
  </si>
  <si>
    <t>GB107042011220</t>
  </si>
  <si>
    <t>GB107042011360</t>
  </si>
  <si>
    <t>GB107042016710</t>
  </si>
  <si>
    <t>GB107042016720</t>
  </si>
  <si>
    <t>GB105034050860</t>
  </si>
  <si>
    <t>GB105034050870</t>
  </si>
  <si>
    <t>GB105034050890</t>
  </si>
  <si>
    <t>GB105034050900</t>
  </si>
  <si>
    <t>GB105034050931</t>
  </si>
  <si>
    <t>GB105034050932</t>
  </si>
  <si>
    <t>GB105034050940</t>
  </si>
  <si>
    <t>GB105034050970</t>
  </si>
  <si>
    <t>GB105034051330</t>
  </si>
  <si>
    <t>GB105034051360</t>
  </si>
  <si>
    <t>GB105034055670</t>
  </si>
  <si>
    <t>GB105034055690</t>
  </si>
  <si>
    <t>GB105034055710</t>
  </si>
  <si>
    <t>GB105034055730</t>
  </si>
  <si>
    <t>GB105034055740</t>
  </si>
  <si>
    <t>GB108045020910</t>
  </si>
  <si>
    <t>Data</t>
  </si>
  <si>
    <t>Source</t>
  </si>
  <si>
    <t>National Park boundaries</t>
  </si>
  <si>
    <t>https://geoportal.statistics.gov.uk/maps/national-parks-december-2020-boundaries-gb-bfc</t>
  </si>
  <si>
    <t>CSO - Event Duration Monitoring 2024</t>
  </si>
  <si>
    <t>https://data.catchmentbasedapproach.org/datasets/95a32388235e4c888381cddaa392b572_0/explore</t>
  </si>
  <si>
    <t>WFD river catchment waterbodies - England</t>
  </si>
  <si>
    <t>https://www.data.gov.uk/dataset/298258ee-c4a0-4505-a3b5-0e6585ecfdb2/wfd-river-waterbody-catchments-cycle-2</t>
  </si>
  <si>
    <t>WFD river catchment waterbodies - Wales</t>
  </si>
  <si>
    <t>WFD 2022 classifications - Wales</t>
  </si>
  <si>
    <t>https://datamap.gov.wales/layers/geonode:nrw_wfd_river_waterbody_catchments_c3_baseline_classification</t>
  </si>
  <si>
    <t>WFD 2022 classification and RNAGS - England</t>
  </si>
  <si>
    <t>https://environment.data.gov.uk/catchment-planning/</t>
  </si>
  <si>
    <t>WFD 2022 RNAGS - Wales</t>
  </si>
  <si>
    <t>https://cyfoethnaturiolcymru.sharefile.eu/share/view/s11466c27806c4fccb29ba4c6900cc3a1</t>
  </si>
  <si>
    <t>River habitat survey - England</t>
  </si>
  <si>
    <t>https://www.data.gov.uk/dataset/4cb467c9-346e-44ac-85c6-6cd579111e2c/river-habitat-survey-survey-details-and-summary-results1</t>
  </si>
  <si>
    <t>River habitat survey - Wales</t>
  </si>
  <si>
    <t>https://metadata.naturalresources.wales/geonetwork/srv/eng/catalog.search#/metadata/NRW_DS116339</t>
  </si>
  <si>
    <t>SEPARATE source apportionment</t>
  </si>
  <si>
    <t>https://www.data.gov.uk/dataset/3e698568-8492-4dfd-aa11-3439d77cd71a/source-apportionment-of-annual-nutrient-and-sediment-loads-to-rivers-in-england-and-wales-from-</t>
  </si>
  <si>
    <t>Water and Sewerage Companies (excludes Water only companies)</t>
  </si>
  <si>
    <t>South West Water</t>
  </si>
  <si>
    <t>Northumbrian Water</t>
  </si>
  <si>
    <t>Yorkshire Water, Northumbrian Water</t>
  </si>
  <si>
    <t>Severn Trent, United Utilities</t>
  </si>
  <si>
    <t>Anglian Water</t>
  </si>
  <si>
    <t>Southern Water</t>
  </si>
  <si>
    <t>United Utilities</t>
  </si>
  <si>
    <t>Yorkshire Water, United Utilities</t>
  </si>
  <si>
    <t>Dwr Cymru Welsh Water</t>
  </si>
  <si>
    <t>Thames Water: North Wessex Downs, Surrey Hills, Cotswolds, Chilterns National Landscapes (AONB)</t>
  </si>
  <si>
    <t>Wessex Water: Dorset, Cotswolds, Cranborne Chase, Blackdown Hills, Mendip Hills National Landscapes (AONB)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</si>
</sst>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9" fontId="4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9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1" xfId="0" applyFont="1" applyBorder="1"/>
    <xf numFmtId="0" fontId="0" fillId="0" borderId="30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1" xfId="0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2" fillId="2" borderId="0" xfId="1"/>
    <xf numFmtId="0" fontId="3" fillId="3" borderId="0" xfId="2"/>
    <xf numFmtId="0" fontId="1" fillId="0" borderId="3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0" fillId="0" borderId="1" xfId="0" applyNumberFormat="1" applyBorder="1"/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0" fillId="0" borderId="35" xfId="0" applyBorder="1"/>
    <xf numFmtId="9" fontId="0" fillId="0" borderId="0" xfId="3" applyFont="1"/>
    <xf numFmtId="1" fontId="0" fillId="0" borderId="0" xfId="3" applyNumberFormat="1" applyFont="1"/>
    <xf numFmtId="164" fontId="0" fillId="0" borderId="20" xfId="0" applyNumberFormat="1" applyBorder="1"/>
    <xf numFmtId="164" fontId="0" fillId="0" borderId="24" xfId="0" applyNumberFormat="1" applyBorder="1"/>
    <xf numFmtId="164" fontId="0" fillId="0" borderId="30" xfId="0" applyNumberFormat="1" applyBorder="1"/>
    <xf numFmtId="164" fontId="0" fillId="0" borderId="7" xfId="0" applyNumberFormat="1" applyBorder="1"/>
    <xf numFmtId="164" fontId="0" fillId="0" borderId="23" xfId="0" applyNumberFormat="1" applyBorder="1"/>
    <xf numFmtId="0" fontId="1" fillId="0" borderId="27" xfId="0" applyFont="1" applyBorder="1" applyAlignment="1">
      <alignment horizontal="left" vertical="center"/>
    </xf>
    <xf numFmtId="0" fontId="0" fillId="0" borderId="36" xfId="0" applyBorder="1"/>
    <xf numFmtId="9" fontId="0" fillId="0" borderId="36" xfId="3" applyFont="1" applyBorder="1"/>
    <xf numFmtId="9" fontId="0" fillId="0" borderId="36" xfId="0" applyNumberFormat="1" applyBorder="1"/>
    <xf numFmtId="164" fontId="0" fillId="0" borderId="36" xfId="0" applyNumberFormat="1" applyBorder="1"/>
    <xf numFmtId="165" fontId="0" fillId="0" borderId="36" xfId="3" applyNumberFormat="1" applyFont="1" applyFill="1" applyBorder="1"/>
    <xf numFmtId="165" fontId="0" fillId="0" borderId="36" xfId="0" applyNumberFormat="1" applyBorder="1"/>
    <xf numFmtId="2" fontId="0" fillId="0" borderId="36" xfId="0" applyNumberForma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64" fontId="0" fillId="0" borderId="39" xfId="0" applyNumberFormat="1" applyBorder="1"/>
    <xf numFmtId="164" fontId="0" fillId="0" borderId="37" xfId="0" applyNumberFormat="1" applyBorder="1"/>
    <xf numFmtId="164" fontId="0" fillId="0" borderId="40" xfId="0" applyNumberFormat="1" applyBorder="1"/>
    <xf numFmtId="0" fontId="0" fillId="0" borderId="41" xfId="0" applyBorder="1"/>
    <xf numFmtId="0" fontId="0" fillId="0" borderId="40" xfId="0" applyBorder="1"/>
    <xf numFmtId="164" fontId="0" fillId="0" borderId="41" xfId="0" applyNumberFormat="1" applyBorder="1"/>
    <xf numFmtId="0" fontId="0" fillId="0" borderId="42" xfId="0" applyBorder="1"/>
    <xf numFmtId="0" fontId="0" fillId="0" borderId="43" xfId="0" applyBorder="1"/>
    <xf numFmtId="164" fontId="0" fillId="0" borderId="43" xfId="0" applyNumberFormat="1" applyBorder="1"/>
    <xf numFmtId="164" fontId="0" fillId="0" borderId="35" xfId="0" applyNumberFormat="1" applyBorder="1"/>
    <xf numFmtId="164" fontId="0" fillId="0" borderId="44" xfId="0" applyNumberFormat="1" applyBorder="1"/>
    <xf numFmtId="0" fontId="0" fillId="0" borderId="45" xfId="0" applyBorder="1"/>
    <xf numFmtId="0" fontId="0" fillId="0" borderId="44" xfId="0" applyBorder="1"/>
    <xf numFmtId="164" fontId="0" fillId="0" borderId="45" xfId="0" applyNumberFormat="1" applyBorder="1"/>
    <xf numFmtId="0" fontId="1" fillId="0" borderId="47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6" fillId="0" borderId="16" xfId="0" applyFont="1" applyBorder="1"/>
    <xf numFmtId="0" fontId="6" fillId="0" borderId="22" xfId="0" applyFont="1" applyBorder="1"/>
    <xf numFmtId="0" fontId="6" fillId="0" borderId="50" xfId="0" applyFont="1" applyBorder="1"/>
    <xf numFmtId="0" fontId="6" fillId="0" borderId="51" xfId="0" applyFont="1" applyBorder="1"/>
    <xf numFmtId="164" fontId="0" fillId="0" borderId="42" xfId="0" applyNumberFormat="1" applyBorder="1"/>
    <xf numFmtId="0" fontId="6" fillId="0" borderId="53" xfId="0" applyFont="1" applyBorder="1"/>
    <xf numFmtId="0" fontId="6" fillId="0" borderId="54" xfId="0" applyFont="1" applyBorder="1"/>
    <xf numFmtId="0" fontId="5" fillId="0" borderId="18" xfId="0" applyFont="1" applyBorder="1" applyAlignment="1">
      <alignment wrapText="1"/>
    </xf>
    <xf numFmtId="0" fontId="6" fillId="0" borderId="19" xfId="0" applyFont="1" applyBorder="1"/>
    <xf numFmtId="0" fontId="6" fillId="0" borderId="55" xfId="0" applyFont="1" applyBorder="1"/>
    <xf numFmtId="0" fontId="5" fillId="0" borderId="1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56" xfId="0" applyFont="1" applyBorder="1"/>
    <xf numFmtId="0" fontId="6" fillId="0" borderId="57" xfId="0" applyFont="1" applyBorder="1"/>
    <xf numFmtId="0" fontId="0" fillId="0" borderId="58" xfId="0" applyBorder="1"/>
    <xf numFmtId="0" fontId="0" fillId="0" borderId="59" xfId="0" applyBorder="1"/>
    <xf numFmtId="0" fontId="6" fillId="0" borderId="59" xfId="0" applyFont="1" applyBorder="1"/>
    <xf numFmtId="0" fontId="0" fillId="0" borderId="52" xfId="0" applyBorder="1"/>
    <xf numFmtId="0" fontId="6" fillId="0" borderId="3" xfId="0" applyFont="1" applyBorder="1"/>
    <xf numFmtId="0" fontId="6" fillId="0" borderId="60" xfId="0" applyFont="1" applyBorder="1"/>
    <xf numFmtId="0" fontId="6" fillId="0" borderId="58" xfId="0" applyFont="1" applyBorder="1"/>
    <xf numFmtId="164" fontId="0" fillId="0" borderId="61" xfId="0" applyNumberFormat="1" applyBorder="1"/>
    <xf numFmtId="164" fontId="0" fillId="0" borderId="62" xfId="0" applyNumberFormat="1" applyBorder="1"/>
    <xf numFmtId="164" fontId="0" fillId="0" borderId="63" xfId="0" applyNumberFormat="1" applyBorder="1"/>
    <xf numFmtId="0" fontId="6" fillId="0" borderId="46" xfId="0" applyFont="1" applyBorder="1"/>
    <xf numFmtId="0" fontId="6" fillId="0" borderId="64" xfId="0" applyFont="1" applyBorder="1"/>
    <xf numFmtId="0" fontId="1" fillId="0" borderId="65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6" fillId="0" borderId="66" xfId="0" applyFont="1" applyBorder="1"/>
    <xf numFmtId="0" fontId="1" fillId="0" borderId="67" xfId="0" applyFont="1" applyBorder="1" applyAlignment="1">
      <alignment horizontal="left" vertical="center"/>
    </xf>
    <xf numFmtId="0" fontId="6" fillId="0" borderId="3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0" xfId="0" applyFont="1"/>
    <xf numFmtId="0" fontId="5" fillId="0" borderId="5" xfId="0" applyFont="1" applyBorder="1"/>
    <xf numFmtId="0" fontId="6" fillId="0" borderId="28" xfId="0" applyFont="1" applyBorder="1"/>
    <xf numFmtId="0" fontId="5" fillId="0" borderId="14" xfId="0" applyFont="1" applyBorder="1"/>
    <xf numFmtId="0" fontId="5" fillId="0" borderId="14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55" xfId="0" applyFont="1" applyBorder="1" applyAlignment="1">
      <alignment wrapText="1"/>
    </xf>
    <xf numFmtId="0" fontId="5" fillId="0" borderId="71" xfId="0" applyFont="1" applyBorder="1" applyAlignment="1">
      <alignment wrapText="1"/>
    </xf>
    <xf numFmtId="0" fontId="6" fillId="0" borderId="21" xfId="0" applyFont="1" applyBorder="1"/>
    <xf numFmtId="0" fontId="6" fillId="0" borderId="72" xfId="0" applyFont="1" applyBorder="1"/>
    <xf numFmtId="0" fontId="6" fillId="0" borderId="73" xfId="0" applyFont="1" applyBorder="1"/>
    <xf numFmtId="0" fontId="6" fillId="0" borderId="71" xfId="0" applyFont="1" applyBorder="1"/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70" xfId="0" applyFont="1" applyBorder="1" applyAlignment="1">
      <alignment horizontal="left" vertical="center" wrapText="1"/>
    </xf>
    <xf numFmtId="0" fontId="5" fillId="0" borderId="27" xfId="0" applyFont="1" applyBorder="1" applyAlignment="1">
      <alignment wrapText="1"/>
    </xf>
    <xf numFmtId="0" fontId="5" fillId="0" borderId="69" xfId="0" applyFont="1" applyBorder="1" applyAlignment="1">
      <alignment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5" fillId="0" borderId="27" xfId="0" applyFont="1" applyBorder="1" applyAlignment="1"/>
    <xf numFmtId="0" fontId="5" fillId="0" borderId="69" xfId="0" applyFont="1" applyBorder="1" applyAlignment="1"/>
    <xf numFmtId="0" fontId="5" fillId="0" borderId="32" xfId="0" applyFont="1" applyBorder="1" applyAlignment="1"/>
    <xf numFmtId="0" fontId="5" fillId="0" borderId="18" xfId="0" applyFont="1" applyBorder="1" applyAlignment="1"/>
    <xf numFmtId="0" fontId="5" fillId="0" borderId="68" xfId="0" applyFont="1" applyBorder="1" applyAlignment="1"/>
  </cellXfs>
  <cellStyles count="4">
    <cellStyle name="Bad" xfId="2" builtinId="27"/>
    <cellStyle name="Good" xfId="1" builtinId="26"/>
    <cellStyle name="Normal" xfId="0" builtinId="0"/>
    <cellStyle name="Percent" xfId="3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86D8-509F-4880-84BF-CE67FB5F1D58}">
  <dimension ref="A1:BH40"/>
  <sheetViews>
    <sheetView tabSelected="1" zoomScaleNormal="100" workbookViewId="0">
      <pane xSplit="1" topLeftCell="H21" activePane="topRight" state="frozen"/>
      <selection pane="topRight" activeCell="L28" sqref="L28"/>
    </sheetView>
  </sheetViews>
  <sheetFormatPr defaultRowHeight="15" customHeight="1"/>
  <cols>
    <col min="1" max="1" width="29.85546875" bestFit="1" customWidth="1"/>
    <col min="2" max="2" width="18.42578125" customWidth="1"/>
    <col min="3" max="3" width="16.140625" customWidth="1"/>
    <col min="4" max="5" width="18.85546875" customWidth="1"/>
    <col min="6" max="6" width="9.140625" bestFit="1" customWidth="1"/>
    <col min="8" max="10" width="12.5703125" customWidth="1"/>
    <col min="11" max="12" width="12" customWidth="1"/>
    <col min="15" max="17" width="12.140625" customWidth="1"/>
    <col min="24" max="24" width="7" bestFit="1" customWidth="1"/>
    <col min="25" max="25" width="9.85546875" customWidth="1"/>
    <col min="26" max="26" width="11" bestFit="1" customWidth="1"/>
    <col min="27" max="27" width="8.140625" bestFit="1" customWidth="1"/>
    <col min="28" max="28" width="6.85546875" customWidth="1"/>
    <col min="29" max="29" width="8.85546875" customWidth="1"/>
    <col min="30" max="30" width="9.85546875" bestFit="1" customWidth="1"/>
    <col min="31" max="31" width="12.140625" bestFit="1" customWidth="1"/>
    <col min="32" max="32" width="10.85546875" bestFit="1" customWidth="1"/>
    <col min="33" max="33" width="12.140625" bestFit="1" customWidth="1"/>
    <col min="34" max="34" width="9.140625" bestFit="1" customWidth="1"/>
    <col min="35" max="35" width="8.140625" bestFit="1" customWidth="1"/>
    <col min="36" max="36" width="6.85546875" bestFit="1" customWidth="1"/>
    <col min="37" max="42" width="6.85546875" customWidth="1"/>
    <col min="43" max="43" width="12.140625" bestFit="1" customWidth="1"/>
    <col min="44" max="44" width="9.140625" bestFit="1" customWidth="1"/>
    <col min="45" max="45" width="8.140625" bestFit="1" customWidth="1"/>
    <col min="46" max="46" width="6.85546875" bestFit="1" customWidth="1"/>
    <col min="47" max="47" width="8.42578125" bestFit="1" customWidth="1"/>
    <col min="48" max="48" width="6.85546875" customWidth="1"/>
    <col min="51" max="51" width="8.85546875" customWidth="1"/>
    <col min="52" max="52" width="4.85546875" bestFit="1" customWidth="1"/>
    <col min="53" max="53" width="4" bestFit="1" customWidth="1"/>
    <col min="54" max="54" width="9.42578125" customWidth="1"/>
    <col min="56" max="56" width="12.42578125" bestFit="1" customWidth="1"/>
    <col min="57" max="57" width="8.85546875" bestFit="1" customWidth="1"/>
    <col min="58" max="58" width="5.5703125" bestFit="1" customWidth="1"/>
    <col min="59" max="59" width="4.42578125" bestFit="1" customWidth="1"/>
    <col min="60" max="60" width="8.85546875" bestFit="1" customWidth="1"/>
  </cols>
  <sheetData>
    <row r="1" spans="1:56">
      <c r="A1" s="1" t="s">
        <v>0</v>
      </c>
    </row>
    <row r="2" spans="1:56">
      <c r="A2" s="1"/>
      <c r="B2" s="33" t="s">
        <v>1</v>
      </c>
      <c r="C2" s="33"/>
      <c r="D2" s="34" t="s">
        <v>2</v>
      </c>
      <c r="E2" s="34"/>
      <c r="F2" s="34"/>
    </row>
    <row r="3" spans="1:56" ht="32.450000000000003" customHeight="1">
      <c r="A3" s="1"/>
      <c r="B3" s="1"/>
      <c r="C3" s="1"/>
      <c r="D3" s="133" t="s">
        <v>3</v>
      </c>
      <c r="E3" s="134"/>
      <c r="F3" s="134"/>
      <c r="G3" s="134"/>
      <c r="H3" s="134"/>
      <c r="I3" s="134"/>
      <c r="J3" s="135"/>
      <c r="K3" s="130" t="s">
        <v>4</v>
      </c>
      <c r="L3" s="131"/>
      <c r="M3" s="131"/>
      <c r="N3" s="131"/>
      <c r="O3" s="131"/>
      <c r="P3" s="131"/>
      <c r="Q3" s="132"/>
      <c r="R3" s="125" t="s">
        <v>5</v>
      </c>
      <c r="S3" s="127"/>
      <c r="T3" s="127"/>
      <c r="U3" s="127"/>
      <c r="V3" s="129"/>
      <c r="W3" s="128"/>
      <c r="X3" s="125" t="s">
        <v>6</v>
      </c>
      <c r="Y3" s="127"/>
      <c r="Z3" s="127"/>
      <c r="AA3" s="127"/>
      <c r="AB3" s="129"/>
      <c r="AC3" s="128"/>
      <c r="AD3" s="139" t="s">
        <v>7</v>
      </c>
      <c r="AE3" s="140"/>
      <c r="AF3" s="141"/>
      <c r="AG3" s="125" t="s">
        <v>8</v>
      </c>
      <c r="AH3" s="127"/>
      <c r="AI3" s="127"/>
      <c r="AJ3" s="129"/>
      <c r="AK3" s="133" t="s">
        <v>9</v>
      </c>
      <c r="AL3" s="134"/>
      <c r="AM3" s="134"/>
      <c r="AN3" s="134"/>
      <c r="AO3" s="134"/>
      <c r="AP3" s="135"/>
      <c r="AQ3" s="133" t="s">
        <v>10</v>
      </c>
      <c r="AR3" s="134"/>
      <c r="AS3" s="134"/>
      <c r="AT3" s="134"/>
      <c r="AU3" s="134"/>
      <c r="AV3" s="135"/>
      <c r="AW3" s="30"/>
      <c r="AX3" s="2"/>
    </row>
    <row r="4" spans="1:56" s="5" customFormat="1" ht="72.75">
      <c r="A4" s="7" t="s">
        <v>11</v>
      </c>
      <c r="B4" s="8" t="s">
        <v>12</v>
      </c>
      <c r="C4" s="9" t="s">
        <v>13</v>
      </c>
      <c r="D4" s="20" t="s">
        <v>14</v>
      </c>
      <c r="E4" s="89" t="s">
        <v>15</v>
      </c>
      <c r="F4" s="21" t="s">
        <v>16</v>
      </c>
      <c r="G4" s="21" t="s">
        <v>17</v>
      </c>
      <c r="H4" s="106" t="s">
        <v>18</v>
      </c>
      <c r="I4" s="107" t="s">
        <v>19</v>
      </c>
      <c r="J4" s="91" t="s">
        <v>20</v>
      </c>
      <c r="K4" s="40" t="s">
        <v>14</v>
      </c>
      <c r="L4" s="89" t="s">
        <v>15</v>
      </c>
      <c r="M4" s="41" t="s">
        <v>16</v>
      </c>
      <c r="N4" s="41" t="s">
        <v>17</v>
      </c>
      <c r="O4" s="42" t="s">
        <v>18</v>
      </c>
      <c r="P4" s="90" t="s">
        <v>19</v>
      </c>
      <c r="Q4" s="91" t="s">
        <v>20</v>
      </c>
      <c r="R4" s="76" t="s">
        <v>21</v>
      </c>
      <c r="S4" s="77" t="s">
        <v>22</v>
      </c>
      <c r="T4" s="77" t="s">
        <v>23</v>
      </c>
      <c r="U4" s="77" t="s">
        <v>24</v>
      </c>
      <c r="V4" s="77" t="s">
        <v>25</v>
      </c>
      <c r="W4" s="78" t="s">
        <v>26</v>
      </c>
      <c r="X4" s="37" t="s">
        <v>21</v>
      </c>
      <c r="Y4" s="36" t="s">
        <v>22</v>
      </c>
      <c r="Z4" s="36" t="s">
        <v>23</v>
      </c>
      <c r="AA4" s="36" t="s">
        <v>24</v>
      </c>
      <c r="AB4" s="36" t="s">
        <v>25</v>
      </c>
      <c r="AC4" s="38" t="s">
        <v>26</v>
      </c>
      <c r="AD4" s="22" t="s">
        <v>27</v>
      </c>
      <c r="AE4" s="21" t="s">
        <v>28</v>
      </c>
      <c r="AF4" s="23" t="s">
        <v>29</v>
      </c>
      <c r="AG4" s="20" t="s">
        <v>30</v>
      </c>
      <c r="AH4" s="21" t="s">
        <v>31</v>
      </c>
      <c r="AI4" s="21" t="s">
        <v>32</v>
      </c>
      <c r="AJ4" s="23" t="s">
        <v>33</v>
      </c>
      <c r="AK4" s="20" t="s">
        <v>30</v>
      </c>
      <c r="AL4" s="21" t="s">
        <v>31</v>
      </c>
      <c r="AM4" s="21" t="s">
        <v>32</v>
      </c>
      <c r="AN4" s="21" t="s">
        <v>33</v>
      </c>
      <c r="AO4" s="23" t="s">
        <v>34</v>
      </c>
      <c r="AP4" s="32" t="s">
        <v>7</v>
      </c>
      <c r="AQ4" s="20" t="s">
        <v>30</v>
      </c>
      <c r="AR4" s="21" t="s">
        <v>31</v>
      </c>
      <c r="AS4" s="21" t="s">
        <v>32</v>
      </c>
      <c r="AT4" s="21" t="s">
        <v>33</v>
      </c>
      <c r="AU4" s="23" t="s">
        <v>34</v>
      </c>
      <c r="AV4" s="32" t="s">
        <v>7</v>
      </c>
      <c r="AW4" s="31" t="s">
        <v>35</v>
      </c>
      <c r="AX4" s="29" t="s">
        <v>36</v>
      </c>
    </row>
    <row r="5" spans="1:56">
      <c r="A5" s="6" t="s">
        <v>37</v>
      </c>
      <c r="B5" s="6">
        <v>57.8</v>
      </c>
      <c r="C5" s="10">
        <v>56</v>
      </c>
      <c r="D5" s="14">
        <v>15</v>
      </c>
      <c r="E5" s="87">
        <v>7</v>
      </c>
      <c r="F5" s="6">
        <v>4</v>
      </c>
      <c r="G5" s="6">
        <v>22</v>
      </c>
      <c r="H5" s="10">
        <v>2</v>
      </c>
      <c r="I5" s="79">
        <v>6</v>
      </c>
      <c r="J5" s="79">
        <v>56</v>
      </c>
      <c r="K5" s="48">
        <f>(D5/$W5)*100</f>
        <v>37.5</v>
      </c>
      <c r="L5" s="98">
        <v>17.5</v>
      </c>
      <c r="M5" s="49">
        <f>(F5/$W5)*100</f>
        <v>10</v>
      </c>
      <c r="N5" s="49">
        <f>(G5/$W5)*100</f>
        <v>55.000000000000007</v>
      </c>
      <c r="O5" s="101">
        <f>(H5/$W5)*100</f>
        <v>5</v>
      </c>
      <c r="P5" s="104">
        <v>15</v>
      </c>
      <c r="Q5" s="80">
        <v>140</v>
      </c>
      <c r="R5" s="12">
        <v>0</v>
      </c>
      <c r="S5" s="6">
        <v>16</v>
      </c>
      <c r="T5" s="6">
        <v>35</v>
      </c>
      <c r="U5" s="6">
        <v>5</v>
      </c>
      <c r="V5" s="6">
        <v>0</v>
      </c>
      <c r="W5" s="15">
        <f>SUM(T5:V5)</f>
        <v>40</v>
      </c>
      <c r="X5" s="46">
        <v>0</v>
      </c>
      <c r="Y5" s="39">
        <v>31.53</v>
      </c>
      <c r="Z5" s="39">
        <v>61.26</v>
      </c>
      <c r="AA5" s="39">
        <v>7.21</v>
      </c>
      <c r="AB5" s="39">
        <v>0</v>
      </c>
      <c r="AC5" s="47">
        <f>SUM(Z5:AB5)</f>
        <v>68.47</v>
      </c>
      <c r="AD5" s="12">
        <v>62</v>
      </c>
      <c r="AE5" s="6">
        <v>49075.8</v>
      </c>
      <c r="AF5" s="15">
        <v>791.55</v>
      </c>
      <c r="AG5" s="12">
        <v>63.9</v>
      </c>
      <c r="AH5" s="6">
        <v>32.9</v>
      </c>
      <c r="AI5" s="6">
        <v>2.8</v>
      </c>
      <c r="AJ5" s="10">
        <v>0.3</v>
      </c>
      <c r="AK5" s="25">
        <v>0.4</v>
      </c>
      <c r="AL5" s="26">
        <v>0</v>
      </c>
      <c r="AM5" s="26">
        <v>0</v>
      </c>
      <c r="AN5" s="26">
        <v>0.7</v>
      </c>
      <c r="AO5" s="26">
        <v>0.1</v>
      </c>
      <c r="AP5" s="28">
        <v>0</v>
      </c>
      <c r="AQ5" s="25">
        <v>54.7</v>
      </c>
      <c r="AR5" s="26">
        <v>0.9</v>
      </c>
      <c r="AS5" s="26">
        <v>0.7</v>
      </c>
      <c r="AT5" s="26">
        <v>28.9</v>
      </c>
      <c r="AU5" s="26">
        <v>8.3000000000000007</v>
      </c>
      <c r="AV5" s="28">
        <v>2.4</v>
      </c>
      <c r="AW5" s="13">
        <f t="shared" ref="AW5:AW18" si="0">SUM(AG5:AJ5)</f>
        <v>99.899999999999991</v>
      </c>
      <c r="AX5" s="2">
        <f t="shared" ref="AX5:AX18" si="1">SUM(AQ5:AV5)</f>
        <v>95.9</v>
      </c>
      <c r="BD5" s="44">
        <f>SUM(D5:H5)/W5</f>
        <v>1.25</v>
      </c>
    </row>
    <row r="6" spans="1:56">
      <c r="A6" s="2" t="s">
        <v>38</v>
      </c>
      <c r="B6" s="2">
        <v>61.2</v>
      </c>
      <c r="C6" s="11">
        <v>41</v>
      </c>
      <c r="D6" s="16">
        <v>8</v>
      </c>
      <c r="E6" s="87">
        <v>0</v>
      </c>
      <c r="F6" s="2">
        <v>0</v>
      </c>
      <c r="G6" s="2">
        <v>7</v>
      </c>
      <c r="H6" s="11">
        <v>2</v>
      </c>
      <c r="I6" s="79">
        <v>3</v>
      </c>
      <c r="J6" s="79">
        <v>41</v>
      </c>
      <c r="K6" s="50">
        <f>(D6/$W6)*100</f>
        <v>44.444444444444443</v>
      </c>
      <c r="L6" s="98">
        <v>0</v>
      </c>
      <c r="M6" s="39">
        <f>(F6/$W6)*100</f>
        <v>0</v>
      </c>
      <c r="N6" s="39">
        <f>(G6/$W6)*100</f>
        <v>38.888888888888893</v>
      </c>
      <c r="O6" s="102">
        <f>(H6/$W6)*100</f>
        <v>11.111111111111111</v>
      </c>
      <c r="P6" s="104">
        <v>16.670000000000002</v>
      </c>
      <c r="Q6" s="80">
        <v>227.78</v>
      </c>
      <c r="R6" s="13">
        <v>0</v>
      </c>
      <c r="S6" s="2">
        <v>23</v>
      </c>
      <c r="T6" s="2">
        <v>11</v>
      </c>
      <c r="U6" s="2">
        <v>6</v>
      </c>
      <c r="V6" s="2">
        <v>1</v>
      </c>
      <c r="W6" s="17">
        <f t="shared" ref="W6:W18" si="2">SUM(T6:V6)</f>
        <v>18</v>
      </c>
      <c r="X6" s="46">
        <v>0</v>
      </c>
      <c r="Y6" s="39">
        <v>55.56</v>
      </c>
      <c r="Z6" s="39">
        <v>28.4</v>
      </c>
      <c r="AA6" s="39">
        <v>14.81</v>
      </c>
      <c r="AB6" s="39">
        <v>1.23</v>
      </c>
      <c r="AC6" s="47">
        <f t="shared" ref="AC6:AC18" si="3">SUM(Z6:AB6)</f>
        <v>44.44</v>
      </c>
      <c r="AD6" s="13">
        <v>17</v>
      </c>
      <c r="AE6" s="2">
        <v>6290.1</v>
      </c>
      <c r="AF6" s="17">
        <v>370.01</v>
      </c>
      <c r="AG6" s="13">
        <v>70.900000000000006</v>
      </c>
      <c r="AH6" s="2">
        <v>28.5</v>
      </c>
      <c r="AI6" s="2">
        <v>0.5</v>
      </c>
      <c r="AJ6" s="11">
        <v>0.1</v>
      </c>
      <c r="AK6" s="16">
        <v>0.4</v>
      </c>
      <c r="AL6" s="2">
        <v>0</v>
      </c>
      <c r="AM6" s="2">
        <v>0</v>
      </c>
      <c r="AN6" s="2">
        <v>0.1</v>
      </c>
      <c r="AO6" s="2">
        <v>0</v>
      </c>
      <c r="AP6" s="17">
        <v>0</v>
      </c>
      <c r="AQ6" s="16">
        <v>72.599999999999994</v>
      </c>
      <c r="AR6" s="2">
        <v>1</v>
      </c>
      <c r="AS6" s="2">
        <v>0.2</v>
      </c>
      <c r="AT6" s="2">
        <v>8.6999999999999993</v>
      </c>
      <c r="AU6" s="2">
        <v>9</v>
      </c>
      <c r="AV6" s="17">
        <v>1.4</v>
      </c>
      <c r="AW6" s="13">
        <f t="shared" si="0"/>
        <v>100</v>
      </c>
      <c r="AX6" s="2">
        <f t="shared" si="1"/>
        <v>92.9</v>
      </c>
      <c r="BD6" s="44">
        <f>SUM(D6:H6)/W6</f>
        <v>0.94444444444444442</v>
      </c>
    </row>
    <row r="7" spans="1:56">
      <c r="A7" s="2" t="s">
        <v>39</v>
      </c>
      <c r="B7" s="2">
        <v>51.4</v>
      </c>
      <c r="C7" s="11">
        <v>68</v>
      </c>
      <c r="D7" s="16">
        <v>7</v>
      </c>
      <c r="E7" s="87">
        <v>2</v>
      </c>
      <c r="F7" s="2">
        <v>1</v>
      </c>
      <c r="G7" s="2">
        <v>4</v>
      </c>
      <c r="H7" s="11">
        <v>2</v>
      </c>
      <c r="I7" s="79">
        <v>25</v>
      </c>
      <c r="J7" s="79">
        <v>68</v>
      </c>
      <c r="K7" s="50">
        <f>(D7/$W7)*100</f>
        <v>28.000000000000004</v>
      </c>
      <c r="L7" s="98">
        <v>8</v>
      </c>
      <c r="M7" s="39">
        <f>(F7/$W7)*100</f>
        <v>4</v>
      </c>
      <c r="N7" s="39">
        <f>(G7/$W7)*100</f>
        <v>16</v>
      </c>
      <c r="O7" s="102">
        <f>(H7/$W7)*100</f>
        <v>8</v>
      </c>
      <c r="P7" s="104">
        <v>100</v>
      </c>
      <c r="Q7" s="80">
        <v>272</v>
      </c>
      <c r="R7" s="13">
        <v>3</v>
      </c>
      <c r="S7" s="2">
        <v>40</v>
      </c>
      <c r="T7" s="2">
        <v>21</v>
      </c>
      <c r="U7" s="2">
        <v>4</v>
      </c>
      <c r="V7" s="2">
        <v>0</v>
      </c>
      <c r="W7" s="17">
        <f t="shared" si="2"/>
        <v>25</v>
      </c>
      <c r="X7" s="46">
        <v>4.4400000000000004</v>
      </c>
      <c r="Y7" s="39">
        <v>58.52</v>
      </c>
      <c r="Z7" s="39">
        <v>30.37</v>
      </c>
      <c r="AA7" s="39">
        <v>6.67</v>
      </c>
      <c r="AB7" s="39">
        <v>0</v>
      </c>
      <c r="AC7" s="47">
        <f t="shared" si="3"/>
        <v>37.04</v>
      </c>
      <c r="AD7" s="13">
        <v>5</v>
      </c>
      <c r="AE7" s="2">
        <v>302.7</v>
      </c>
      <c r="AF7" s="17">
        <v>60.54</v>
      </c>
      <c r="AG7" s="13">
        <v>61.3</v>
      </c>
      <c r="AH7" s="2">
        <v>38.6</v>
      </c>
      <c r="AI7" s="2">
        <v>0.1</v>
      </c>
      <c r="AJ7" s="11">
        <v>0</v>
      </c>
      <c r="AK7" s="16">
        <v>0.5</v>
      </c>
      <c r="AL7" s="2">
        <v>0</v>
      </c>
      <c r="AM7" s="2">
        <v>0</v>
      </c>
      <c r="AN7" s="2">
        <v>0.1</v>
      </c>
      <c r="AO7" s="2">
        <v>0</v>
      </c>
      <c r="AP7" s="17">
        <v>0</v>
      </c>
      <c r="AQ7" s="16">
        <v>84.4</v>
      </c>
      <c r="AR7" s="2">
        <v>1.7</v>
      </c>
      <c r="AS7" s="2">
        <v>0</v>
      </c>
      <c r="AT7" s="2">
        <v>8.3000000000000007</v>
      </c>
      <c r="AU7" s="2">
        <v>2.2999999999999998</v>
      </c>
      <c r="AV7" s="17">
        <v>0.1</v>
      </c>
      <c r="AW7" s="13">
        <f t="shared" si="0"/>
        <v>100</v>
      </c>
      <c r="AX7" s="2">
        <f t="shared" si="1"/>
        <v>96.8</v>
      </c>
      <c r="BD7" s="44">
        <f>SUM(D7:H7)/W7</f>
        <v>0.64</v>
      </c>
    </row>
    <row r="8" spans="1:56">
      <c r="A8" s="2" t="s">
        <v>40</v>
      </c>
      <c r="B8" s="2">
        <v>59.3</v>
      </c>
      <c r="C8" s="11">
        <v>78</v>
      </c>
      <c r="D8" s="16">
        <v>41</v>
      </c>
      <c r="E8" s="87">
        <v>2</v>
      </c>
      <c r="F8" s="2">
        <v>9</v>
      </c>
      <c r="G8" s="2">
        <v>21</v>
      </c>
      <c r="H8" s="11">
        <v>15</v>
      </c>
      <c r="I8" s="79">
        <v>16</v>
      </c>
      <c r="J8" s="79">
        <v>78</v>
      </c>
      <c r="K8" s="50">
        <f>(D8/$W8)*100</f>
        <v>70.689655172413794</v>
      </c>
      <c r="L8" s="98">
        <v>3.45</v>
      </c>
      <c r="M8" s="39">
        <f>(F8/$W8)*100</f>
        <v>15.517241379310345</v>
      </c>
      <c r="N8" s="39">
        <f>(G8/$W8)*100</f>
        <v>36.206896551724135</v>
      </c>
      <c r="O8" s="102">
        <f>(H8/$W8)*100</f>
        <v>25.862068965517242</v>
      </c>
      <c r="P8" s="104">
        <v>27.59</v>
      </c>
      <c r="Q8" s="80">
        <v>134.47999999999999</v>
      </c>
      <c r="R8" s="13">
        <v>0</v>
      </c>
      <c r="S8" s="2">
        <v>20</v>
      </c>
      <c r="T8" s="2">
        <v>42</v>
      </c>
      <c r="U8" s="2">
        <v>13</v>
      </c>
      <c r="V8" s="2">
        <v>3</v>
      </c>
      <c r="W8" s="17">
        <f t="shared" si="2"/>
        <v>58</v>
      </c>
      <c r="X8" s="46">
        <v>0</v>
      </c>
      <c r="Y8" s="39">
        <v>25</v>
      </c>
      <c r="Z8" s="39">
        <v>54.49</v>
      </c>
      <c r="AA8" s="39">
        <v>16.670000000000002</v>
      </c>
      <c r="AB8" s="39">
        <v>3.85</v>
      </c>
      <c r="AC8" s="47">
        <f t="shared" si="3"/>
        <v>75.009999999999991</v>
      </c>
      <c r="AD8" s="13">
        <v>39</v>
      </c>
      <c r="AE8" s="2">
        <v>8187.7</v>
      </c>
      <c r="AF8" s="17">
        <v>209.94</v>
      </c>
      <c r="AG8" s="13">
        <v>70.8</v>
      </c>
      <c r="AH8" s="2">
        <v>27.9</v>
      </c>
      <c r="AI8" s="2">
        <v>0.8</v>
      </c>
      <c r="AJ8" s="11">
        <v>0.5</v>
      </c>
      <c r="AK8" s="16">
        <v>0.6</v>
      </c>
      <c r="AL8" s="2">
        <v>0</v>
      </c>
      <c r="AM8" s="2">
        <v>0</v>
      </c>
      <c r="AN8" s="2">
        <v>0.3</v>
      </c>
      <c r="AO8" s="2">
        <v>0</v>
      </c>
      <c r="AP8" s="17">
        <v>0</v>
      </c>
      <c r="AQ8" s="16">
        <v>79.3</v>
      </c>
      <c r="AR8" s="2">
        <v>0.5</v>
      </c>
      <c r="AS8" s="2">
        <v>0.1</v>
      </c>
      <c r="AT8" s="2">
        <v>13.2</v>
      </c>
      <c r="AU8" s="2">
        <v>4.4000000000000004</v>
      </c>
      <c r="AV8" s="17">
        <v>0.8</v>
      </c>
      <c r="AW8" s="13">
        <f t="shared" si="0"/>
        <v>99.999999999999986</v>
      </c>
      <c r="AX8" s="2">
        <f t="shared" si="1"/>
        <v>98.3</v>
      </c>
      <c r="BD8" s="44">
        <f>SUM(D8:H8)/W8</f>
        <v>1.5172413793103448</v>
      </c>
    </row>
    <row r="9" spans="1:56">
      <c r="A9" s="2" t="s">
        <v>41</v>
      </c>
      <c r="B9" s="2">
        <v>51.6</v>
      </c>
      <c r="C9" s="11">
        <v>81</v>
      </c>
      <c r="D9" s="16">
        <v>25</v>
      </c>
      <c r="E9" s="87">
        <v>6</v>
      </c>
      <c r="F9" s="2">
        <v>21</v>
      </c>
      <c r="G9" s="2">
        <v>37</v>
      </c>
      <c r="H9" s="11">
        <v>15</v>
      </c>
      <c r="I9" s="79">
        <v>35</v>
      </c>
      <c r="J9" s="79">
        <v>81</v>
      </c>
      <c r="K9" s="50">
        <f>(D9/$W9)*100</f>
        <v>40.983606557377051</v>
      </c>
      <c r="L9" s="98">
        <v>9.84</v>
      </c>
      <c r="M9" s="39">
        <f>(F9/$W9)*100</f>
        <v>34.42622950819672</v>
      </c>
      <c r="N9" s="39">
        <f>(G9/$W9)*100</f>
        <v>60.655737704918032</v>
      </c>
      <c r="O9" s="102">
        <f>(H9/$W9)*100</f>
        <v>24.590163934426229</v>
      </c>
      <c r="P9" s="104">
        <v>57.38</v>
      </c>
      <c r="Q9" s="80">
        <v>132.79</v>
      </c>
      <c r="R9" s="13">
        <v>0</v>
      </c>
      <c r="S9" s="2">
        <v>20</v>
      </c>
      <c r="T9" s="2">
        <v>52</v>
      </c>
      <c r="U9" s="2">
        <v>9</v>
      </c>
      <c r="V9" s="2">
        <v>0</v>
      </c>
      <c r="W9" s="17">
        <f t="shared" si="2"/>
        <v>61</v>
      </c>
      <c r="X9" s="46">
        <v>0</v>
      </c>
      <c r="Y9" s="39">
        <v>25.16</v>
      </c>
      <c r="Z9" s="39">
        <v>63.87</v>
      </c>
      <c r="AA9" s="39">
        <v>10.32</v>
      </c>
      <c r="AB9" s="39">
        <v>0.65</v>
      </c>
      <c r="AC9" s="47">
        <f t="shared" si="3"/>
        <v>74.84</v>
      </c>
      <c r="AD9" s="13">
        <v>42</v>
      </c>
      <c r="AE9" s="2">
        <v>16400.599999999999</v>
      </c>
      <c r="AF9" s="17">
        <v>390.49</v>
      </c>
      <c r="AG9" s="13">
        <v>54.5</v>
      </c>
      <c r="AH9" s="2">
        <v>36.4</v>
      </c>
      <c r="AI9" s="2">
        <v>8</v>
      </c>
      <c r="AJ9" s="11">
        <v>1</v>
      </c>
      <c r="AK9" s="16">
        <v>0.6</v>
      </c>
      <c r="AL9" s="2">
        <v>0</v>
      </c>
      <c r="AM9" s="2">
        <v>0</v>
      </c>
      <c r="AN9" s="2">
        <v>1.8</v>
      </c>
      <c r="AO9" s="2">
        <v>0.1</v>
      </c>
      <c r="AP9" s="17">
        <v>0.1</v>
      </c>
      <c r="AQ9" s="16">
        <v>59.9</v>
      </c>
      <c r="AR9" s="2">
        <v>0.8</v>
      </c>
      <c r="AS9" s="2">
        <v>1.4</v>
      </c>
      <c r="AT9" s="2">
        <v>20.100000000000001</v>
      </c>
      <c r="AU9" s="2">
        <v>6.3</v>
      </c>
      <c r="AV9" s="17">
        <v>7.5</v>
      </c>
      <c r="AW9" s="13">
        <f t="shared" si="0"/>
        <v>99.9</v>
      </c>
      <c r="AX9" s="2">
        <f t="shared" si="1"/>
        <v>95.999999999999986</v>
      </c>
      <c r="BD9" s="44">
        <f>SUM(D9:H9)/W9</f>
        <v>1.7049180327868851</v>
      </c>
    </row>
    <row r="10" spans="1:56">
      <c r="A10" s="2" t="s">
        <v>42</v>
      </c>
      <c r="B10" s="2">
        <v>22.5</v>
      </c>
      <c r="C10" s="11">
        <v>18</v>
      </c>
      <c r="D10" s="16">
        <v>13</v>
      </c>
      <c r="E10" s="87">
        <v>0</v>
      </c>
      <c r="F10" s="2">
        <v>5</v>
      </c>
      <c r="G10" s="2">
        <v>9</v>
      </c>
      <c r="H10" s="11">
        <v>4</v>
      </c>
      <c r="I10" s="79">
        <v>6</v>
      </c>
      <c r="J10" s="79">
        <v>18</v>
      </c>
      <c r="K10" s="50">
        <f>(D10/$W10)*100</f>
        <v>76.470588235294116</v>
      </c>
      <c r="L10" s="98">
        <v>0</v>
      </c>
      <c r="M10" s="39">
        <f>(F10/$W10)*100</f>
        <v>29.411764705882355</v>
      </c>
      <c r="N10" s="39">
        <f>(G10/$W10)*100</f>
        <v>52.941176470588239</v>
      </c>
      <c r="O10" s="102">
        <f>(H10/$W10)*100</f>
        <v>23.52941176470588</v>
      </c>
      <c r="P10" s="104">
        <v>35.29</v>
      </c>
      <c r="Q10" s="80">
        <v>105.88</v>
      </c>
      <c r="R10" s="13">
        <v>0</v>
      </c>
      <c r="S10" s="2">
        <v>1</v>
      </c>
      <c r="T10" s="2">
        <v>15</v>
      </c>
      <c r="U10" s="2">
        <v>2</v>
      </c>
      <c r="V10" s="2">
        <v>0</v>
      </c>
      <c r="W10" s="17">
        <f t="shared" si="2"/>
        <v>17</v>
      </c>
      <c r="X10" s="46">
        <v>0</v>
      </c>
      <c r="Y10" s="39">
        <v>5.56</v>
      </c>
      <c r="Z10" s="39">
        <v>83.33</v>
      </c>
      <c r="AA10" s="39">
        <v>11.11</v>
      </c>
      <c r="AB10" s="39">
        <v>0</v>
      </c>
      <c r="AC10" s="47">
        <f t="shared" si="3"/>
        <v>94.44</v>
      </c>
      <c r="AD10" s="13">
        <v>9</v>
      </c>
      <c r="AE10" s="2">
        <v>6915.5</v>
      </c>
      <c r="AF10" s="17">
        <v>768.39</v>
      </c>
      <c r="AG10" s="13">
        <v>57.2</v>
      </c>
      <c r="AH10" s="2">
        <v>32.6</v>
      </c>
      <c r="AI10" s="2">
        <v>9.6999999999999993</v>
      </c>
      <c r="AJ10" s="11">
        <v>0.3</v>
      </c>
      <c r="AK10" s="16">
        <v>0.3</v>
      </c>
      <c r="AL10" s="2">
        <v>0</v>
      </c>
      <c r="AM10" s="2">
        <v>0</v>
      </c>
      <c r="AN10" s="2">
        <v>0.4</v>
      </c>
      <c r="AO10" s="2">
        <v>0.1</v>
      </c>
      <c r="AP10" s="17">
        <v>0.1</v>
      </c>
      <c r="AQ10" s="16">
        <v>32.299999999999997</v>
      </c>
      <c r="AR10" s="2">
        <v>0.4</v>
      </c>
      <c r="AS10" s="2">
        <v>1.4</v>
      </c>
      <c r="AT10" s="2">
        <v>21.5</v>
      </c>
      <c r="AU10" s="2">
        <v>20.7</v>
      </c>
      <c r="AV10" s="17">
        <v>13.7</v>
      </c>
      <c r="AW10" s="13">
        <f t="shared" si="0"/>
        <v>99.800000000000011</v>
      </c>
      <c r="AX10" s="2">
        <f t="shared" si="1"/>
        <v>90</v>
      </c>
      <c r="BD10" s="44">
        <f>SUM(D10:H10)/W10</f>
        <v>1.8235294117647058</v>
      </c>
    </row>
    <row r="11" spans="1:56">
      <c r="A11" s="2" t="s">
        <v>43</v>
      </c>
      <c r="B11" s="2">
        <v>57.8</v>
      </c>
      <c r="C11" s="11">
        <v>28</v>
      </c>
      <c r="D11" s="16">
        <v>7</v>
      </c>
      <c r="E11" s="87">
        <v>1</v>
      </c>
      <c r="F11" s="2">
        <v>4</v>
      </c>
      <c r="G11" s="2">
        <v>6</v>
      </c>
      <c r="H11" s="11">
        <v>3</v>
      </c>
      <c r="I11" s="79">
        <v>3</v>
      </c>
      <c r="J11" s="79">
        <v>27</v>
      </c>
      <c r="K11" s="50">
        <f>(D11/$W11)*100</f>
        <v>38.888888888888893</v>
      </c>
      <c r="L11" s="98">
        <v>5.56</v>
      </c>
      <c r="M11" s="39">
        <f>(F11/$W11)*100</f>
        <v>22.222222222222221</v>
      </c>
      <c r="N11" s="39">
        <f>(G11/$W11)*100</f>
        <v>33.333333333333329</v>
      </c>
      <c r="O11" s="102">
        <f>(H11/$W11)*100</f>
        <v>16.666666666666664</v>
      </c>
      <c r="P11" s="104">
        <v>16.670000000000002</v>
      </c>
      <c r="Q11" s="80">
        <v>150</v>
      </c>
      <c r="R11" s="13">
        <v>0</v>
      </c>
      <c r="S11" s="2">
        <v>9</v>
      </c>
      <c r="T11" s="2">
        <v>15</v>
      </c>
      <c r="U11" s="2">
        <v>3</v>
      </c>
      <c r="V11" s="2">
        <v>0</v>
      </c>
      <c r="W11" s="17">
        <f t="shared" si="2"/>
        <v>18</v>
      </c>
      <c r="X11" s="46">
        <v>0</v>
      </c>
      <c r="Y11" s="39">
        <v>27.27</v>
      </c>
      <c r="Z11" s="39">
        <v>63.64</v>
      </c>
      <c r="AA11" s="39">
        <v>7.27</v>
      </c>
      <c r="AB11" s="39">
        <v>0</v>
      </c>
      <c r="AC11" s="47">
        <f t="shared" si="3"/>
        <v>70.91</v>
      </c>
      <c r="AD11" s="13">
        <v>14</v>
      </c>
      <c r="AE11" s="2">
        <v>9736.9</v>
      </c>
      <c r="AF11" s="17">
        <v>695.49</v>
      </c>
      <c r="AG11" s="13">
        <v>43.4</v>
      </c>
      <c r="AH11" s="2">
        <v>47.7</v>
      </c>
      <c r="AI11" s="2">
        <v>8.4</v>
      </c>
      <c r="AJ11" s="11">
        <v>0.4</v>
      </c>
      <c r="AK11" s="16">
        <v>0.2</v>
      </c>
      <c r="AL11" s="2">
        <v>0</v>
      </c>
      <c r="AM11" s="2">
        <v>0</v>
      </c>
      <c r="AN11" s="2">
        <v>0.4</v>
      </c>
      <c r="AO11" s="2">
        <v>0.1</v>
      </c>
      <c r="AP11" s="17">
        <v>0.1</v>
      </c>
      <c r="AQ11" s="16">
        <v>43.2</v>
      </c>
      <c r="AR11" s="2">
        <v>2.1</v>
      </c>
      <c r="AS11" s="2">
        <v>1.7</v>
      </c>
      <c r="AT11" s="2">
        <v>21.7</v>
      </c>
      <c r="AU11" s="2">
        <v>15</v>
      </c>
      <c r="AV11" s="17">
        <v>10.8</v>
      </c>
      <c r="AW11" s="13">
        <f t="shared" si="0"/>
        <v>99.9</v>
      </c>
      <c r="AX11" s="2">
        <f t="shared" si="1"/>
        <v>94.5</v>
      </c>
      <c r="BD11" s="44">
        <f>SUM(D11:H11)/W11</f>
        <v>1.1666666666666667</v>
      </c>
    </row>
    <row r="12" spans="1:56">
      <c r="A12" s="2" t="s">
        <v>44</v>
      </c>
      <c r="B12" s="2">
        <v>41.4</v>
      </c>
      <c r="C12" s="11">
        <v>61</v>
      </c>
      <c r="D12" s="16">
        <v>39</v>
      </c>
      <c r="E12" s="87">
        <v>0</v>
      </c>
      <c r="F12" s="2">
        <v>15</v>
      </c>
      <c r="G12" s="2">
        <v>45</v>
      </c>
      <c r="H12" s="11">
        <v>7</v>
      </c>
      <c r="I12" s="79">
        <v>18</v>
      </c>
      <c r="J12" s="79">
        <v>61</v>
      </c>
      <c r="K12" s="50">
        <f>(D12/$W12)*100</f>
        <v>69.642857142857139</v>
      </c>
      <c r="L12" s="98">
        <v>0</v>
      </c>
      <c r="M12" s="39">
        <f>(F12/$W12)*100</f>
        <v>26.785714285714285</v>
      </c>
      <c r="N12" s="39">
        <f>(G12/$W12)*100</f>
        <v>80.357142857142861</v>
      </c>
      <c r="O12" s="102">
        <f>(H12/$W12)*100</f>
        <v>12.5</v>
      </c>
      <c r="P12" s="104">
        <v>32.14</v>
      </c>
      <c r="Q12" s="80">
        <v>108.93</v>
      </c>
      <c r="R12" s="13">
        <v>0</v>
      </c>
      <c r="S12" s="2">
        <v>5</v>
      </c>
      <c r="T12" s="2">
        <v>30</v>
      </c>
      <c r="U12" s="2">
        <v>23</v>
      </c>
      <c r="V12" s="2">
        <v>3</v>
      </c>
      <c r="W12" s="17">
        <f t="shared" si="2"/>
        <v>56</v>
      </c>
      <c r="X12" s="46">
        <v>0</v>
      </c>
      <c r="Y12" s="39">
        <v>9.92</v>
      </c>
      <c r="Z12" s="39">
        <v>52.07</v>
      </c>
      <c r="AA12" s="39">
        <v>33.880000000000003</v>
      </c>
      <c r="AB12" s="39">
        <v>4.13</v>
      </c>
      <c r="AC12" s="47">
        <f t="shared" si="3"/>
        <v>90.08</v>
      </c>
      <c r="AD12" s="13">
        <v>39</v>
      </c>
      <c r="AE12" s="2">
        <v>29909.4</v>
      </c>
      <c r="AF12" s="17">
        <v>766.91</v>
      </c>
      <c r="AG12" s="13">
        <v>62</v>
      </c>
      <c r="AH12" s="2">
        <v>24.5</v>
      </c>
      <c r="AI12" s="2">
        <v>12.5</v>
      </c>
      <c r="AJ12" s="11">
        <v>0.9</v>
      </c>
      <c r="AK12" s="16">
        <v>0.3</v>
      </c>
      <c r="AL12" s="2">
        <v>0</v>
      </c>
      <c r="AM12" s="2">
        <v>0</v>
      </c>
      <c r="AN12" s="2">
        <v>1.1000000000000001</v>
      </c>
      <c r="AO12" s="2">
        <v>0.1</v>
      </c>
      <c r="AP12" s="17">
        <v>0.1</v>
      </c>
      <c r="AQ12" s="16">
        <v>35.799999999999997</v>
      </c>
      <c r="AR12" s="2">
        <v>0.6</v>
      </c>
      <c r="AS12" s="2">
        <v>2.2999999999999998</v>
      </c>
      <c r="AT12" s="2">
        <v>32.4</v>
      </c>
      <c r="AU12" s="2">
        <v>12.2</v>
      </c>
      <c r="AV12" s="17">
        <v>9.1999999999999993</v>
      </c>
      <c r="AW12" s="13">
        <f t="shared" si="0"/>
        <v>99.9</v>
      </c>
      <c r="AX12" s="2">
        <f t="shared" si="1"/>
        <v>92.5</v>
      </c>
      <c r="BD12" s="44">
        <f>SUM(D12:H12)/W12</f>
        <v>1.8928571428571428</v>
      </c>
    </row>
    <row r="13" spans="1:56">
      <c r="A13" s="2" t="s">
        <v>45</v>
      </c>
      <c r="B13" s="2">
        <v>47.7</v>
      </c>
      <c r="C13" s="11">
        <v>100</v>
      </c>
      <c r="D13" s="16">
        <v>20</v>
      </c>
      <c r="E13" s="87">
        <v>5</v>
      </c>
      <c r="F13" s="2">
        <v>2</v>
      </c>
      <c r="G13" s="2">
        <v>12</v>
      </c>
      <c r="H13" s="11">
        <v>2</v>
      </c>
      <c r="I13" s="79">
        <v>28</v>
      </c>
      <c r="J13" s="79">
        <v>99</v>
      </c>
      <c r="K13" s="50">
        <f>(D13/$W13)*100</f>
        <v>47.619047619047613</v>
      </c>
      <c r="L13" s="98">
        <v>11.9</v>
      </c>
      <c r="M13" s="39">
        <f>(F13/$W13)*100</f>
        <v>4.7619047619047619</v>
      </c>
      <c r="N13" s="39">
        <f>(G13/$W13)*100</f>
        <v>28.571428571428569</v>
      </c>
      <c r="O13" s="102">
        <f>(H13/$W13)*100</f>
        <v>4.7619047619047619</v>
      </c>
      <c r="P13" s="104">
        <v>66.67</v>
      </c>
      <c r="Q13" s="80">
        <v>235.71</v>
      </c>
      <c r="R13" s="13">
        <v>0</v>
      </c>
      <c r="S13" s="2">
        <v>57</v>
      </c>
      <c r="T13" s="2">
        <v>31</v>
      </c>
      <c r="U13" s="2">
        <v>10</v>
      </c>
      <c r="V13" s="2">
        <v>1</v>
      </c>
      <c r="W13" s="17">
        <f t="shared" si="2"/>
        <v>42</v>
      </c>
      <c r="X13" s="46">
        <v>0</v>
      </c>
      <c r="Y13" s="39">
        <v>57.83</v>
      </c>
      <c r="Z13" s="39">
        <v>31.33</v>
      </c>
      <c r="AA13" s="39">
        <v>8.43</v>
      </c>
      <c r="AB13" s="39">
        <v>1.81</v>
      </c>
      <c r="AC13" s="47">
        <f t="shared" si="3"/>
        <v>41.57</v>
      </c>
      <c r="AD13" s="13">
        <v>45</v>
      </c>
      <c r="AE13" s="2">
        <v>25808.1</v>
      </c>
      <c r="AF13" s="17">
        <v>573.51</v>
      </c>
      <c r="AG13" s="13">
        <v>77.3</v>
      </c>
      <c r="AH13" s="2">
        <v>21.4</v>
      </c>
      <c r="AI13" s="2">
        <v>1</v>
      </c>
      <c r="AJ13" s="11">
        <v>0.2</v>
      </c>
      <c r="AK13" s="16">
        <v>1</v>
      </c>
      <c r="AL13" s="2">
        <v>0</v>
      </c>
      <c r="AM13" s="2">
        <v>0</v>
      </c>
      <c r="AN13" s="2">
        <v>0.2</v>
      </c>
      <c r="AO13" s="2">
        <v>0</v>
      </c>
      <c r="AP13" s="17">
        <v>0</v>
      </c>
      <c r="AQ13" s="16">
        <v>74.400000000000006</v>
      </c>
      <c r="AR13" s="2">
        <v>0.6</v>
      </c>
      <c r="AS13" s="2">
        <v>0.3</v>
      </c>
      <c r="AT13" s="2">
        <v>13.1</v>
      </c>
      <c r="AU13" s="2">
        <v>4</v>
      </c>
      <c r="AV13" s="17">
        <v>0.3</v>
      </c>
      <c r="AW13" s="13">
        <f t="shared" si="0"/>
        <v>99.899999999999991</v>
      </c>
      <c r="AX13" s="2">
        <f t="shared" si="1"/>
        <v>92.699999999999989</v>
      </c>
      <c r="BD13" s="44">
        <f>SUM(D13:H13)/W13</f>
        <v>0.97619047619047616</v>
      </c>
    </row>
    <row r="14" spans="1:56">
      <c r="A14" s="2" t="s">
        <v>46</v>
      </c>
      <c r="B14" s="2">
        <v>45.3</v>
      </c>
      <c r="C14" s="11">
        <v>122</v>
      </c>
      <c r="D14" s="16">
        <v>30</v>
      </c>
      <c r="E14" s="87">
        <v>9</v>
      </c>
      <c r="F14" s="2">
        <v>3</v>
      </c>
      <c r="G14" s="2">
        <v>16</v>
      </c>
      <c r="H14" s="11">
        <v>5</v>
      </c>
      <c r="I14" s="79">
        <v>21</v>
      </c>
      <c r="J14" s="79">
        <v>122</v>
      </c>
      <c r="K14" s="50">
        <f>(D14/$W14)*100</f>
        <v>50.847457627118644</v>
      </c>
      <c r="L14" s="98">
        <v>15.25</v>
      </c>
      <c r="M14" s="39">
        <f>(F14/$W14)*100</f>
        <v>5.0847457627118651</v>
      </c>
      <c r="N14" s="39">
        <f>(G14/$W14)*100</f>
        <v>27.118644067796609</v>
      </c>
      <c r="O14" s="102">
        <f>(H14/$W14)*100</f>
        <v>8.4745762711864394</v>
      </c>
      <c r="P14" s="104">
        <v>35.590000000000003</v>
      </c>
      <c r="Q14" s="80">
        <v>206.78</v>
      </c>
      <c r="R14" s="13">
        <v>0</v>
      </c>
      <c r="S14" s="2">
        <v>63</v>
      </c>
      <c r="T14" s="2">
        <v>47</v>
      </c>
      <c r="U14" s="2">
        <v>10</v>
      </c>
      <c r="V14" s="2">
        <v>2</v>
      </c>
      <c r="W14" s="17">
        <f t="shared" si="2"/>
        <v>59</v>
      </c>
      <c r="X14" s="46">
        <v>0</v>
      </c>
      <c r="Y14" s="39">
        <v>52.86</v>
      </c>
      <c r="Z14" s="39">
        <v>38.33</v>
      </c>
      <c r="AA14" s="39">
        <v>7.49</v>
      </c>
      <c r="AB14" s="39">
        <v>1.32</v>
      </c>
      <c r="AC14" s="47">
        <f t="shared" si="3"/>
        <v>47.14</v>
      </c>
      <c r="AD14" s="13">
        <v>34</v>
      </c>
      <c r="AE14" s="2">
        <v>16556.2</v>
      </c>
      <c r="AF14" s="17">
        <v>486.95</v>
      </c>
      <c r="AG14" s="13">
        <v>71.900000000000006</v>
      </c>
      <c r="AH14" s="2">
        <v>27.6</v>
      </c>
      <c r="AI14" s="2">
        <v>0.4</v>
      </c>
      <c r="AJ14" s="11">
        <v>0.1</v>
      </c>
      <c r="AK14" s="16">
        <v>0.9</v>
      </c>
      <c r="AL14" s="2">
        <v>0</v>
      </c>
      <c r="AM14" s="2">
        <v>0</v>
      </c>
      <c r="AN14" s="2">
        <v>0.4</v>
      </c>
      <c r="AO14" s="2">
        <v>0</v>
      </c>
      <c r="AP14" s="17">
        <v>0</v>
      </c>
      <c r="AQ14" s="16">
        <v>83.3</v>
      </c>
      <c r="AR14" s="2">
        <v>0.9</v>
      </c>
      <c r="AS14" s="2">
        <v>0.1</v>
      </c>
      <c r="AT14" s="2">
        <v>10.6</v>
      </c>
      <c r="AU14" s="2">
        <v>2</v>
      </c>
      <c r="AV14" s="17">
        <v>0.3</v>
      </c>
      <c r="AW14" s="13">
        <f t="shared" si="0"/>
        <v>100</v>
      </c>
      <c r="AX14" s="2">
        <f t="shared" si="1"/>
        <v>97.199999999999989</v>
      </c>
      <c r="BD14" s="44">
        <f>SUM(D14:H14)/W14</f>
        <v>1.0677966101694916</v>
      </c>
    </row>
    <row r="15" spans="1:56">
      <c r="A15" s="2" t="s">
        <v>47</v>
      </c>
      <c r="B15" s="2">
        <v>51.3</v>
      </c>
      <c r="C15" s="11">
        <v>76</v>
      </c>
      <c r="D15" s="16">
        <v>16</v>
      </c>
      <c r="E15" s="87">
        <v>4</v>
      </c>
      <c r="F15" s="2">
        <v>7</v>
      </c>
      <c r="G15" s="2">
        <v>13</v>
      </c>
      <c r="H15" s="11">
        <v>0</v>
      </c>
      <c r="I15" s="79">
        <v>16</v>
      </c>
      <c r="J15" s="79">
        <v>22</v>
      </c>
      <c r="K15" s="50">
        <f>(D15/$W15)*100</f>
        <v>39.024390243902438</v>
      </c>
      <c r="L15" s="98">
        <v>9.76</v>
      </c>
      <c r="M15" s="39">
        <f>(F15/$W15)*100</f>
        <v>17.073170731707318</v>
      </c>
      <c r="N15" s="39">
        <f>(G15/$W15)*100</f>
        <v>31.707317073170731</v>
      </c>
      <c r="O15" s="102">
        <f>(H15/$W15)*100</f>
        <v>0</v>
      </c>
      <c r="P15" s="104">
        <v>39.020000000000003</v>
      </c>
      <c r="Q15" s="80">
        <v>53.66</v>
      </c>
      <c r="R15" s="13">
        <v>0</v>
      </c>
      <c r="S15" s="2">
        <v>35</v>
      </c>
      <c r="T15" s="2">
        <v>34</v>
      </c>
      <c r="U15" s="2">
        <v>7</v>
      </c>
      <c r="V15" s="2">
        <v>0</v>
      </c>
      <c r="W15" s="17">
        <f t="shared" si="2"/>
        <v>41</v>
      </c>
      <c r="X15" s="46">
        <v>0</v>
      </c>
      <c r="Y15" s="39">
        <v>46.25</v>
      </c>
      <c r="Z15" s="39">
        <v>45</v>
      </c>
      <c r="AA15" s="39">
        <v>8.75</v>
      </c>
      <c r="AB15" s="39">
        <v>0</v>
      </c>
      <c r="AC15" s="47">
        <f t="shared" si="3"/>
        <v>53.75</v>
      </c>
      <c r="AD15" s="13">
        <v>46</v>
      </c>
      <c r="AE15" s="2">
        <v>22481.5</v>
      </c>
      <c r="AF15" s="17">
        <v>488.73</v>
      </c>
      <c r="AG15" s="13">
        <v>72</v>
      </c>
      <c r="AH15" s="2">
        <v>25.5</v>
      </c>
      <c r="AI15" s="2">
        <v>2.4</v>
      </c>
      <c r="AJ15" s="11">
        <v>0.1</v>
      </c>
      <c r="AK15" s="16">
        <v>0.7</v>
      </c>
      <c r="AL15" s="2">
        <v>0</v>
      </c>
      <c r="AM15" s="2">
        <v>0</v>
      </c>
      <c r="AN15" s="2">
        <v>0.5</v>
      </c>
      <c r="AO15" s="2">
        <v>0.1</v>
      </c>
      <c r="AP15" s="17">
        <v>0.1</v>
      </c>
      <c r="AQ15" s="16">
        <v>72.2</v>
      </c>
      <c r="AR15" s="2">
        <v>0.9</v>
      </c>
      <c r="AS15" s="2">
        <v>0.9</v>
      </c>
      <c r="AT15" s="2">
        <v>13.6</v>
      </c>
      <c r="AU15" s="2">
        <v>4.8</v>
      </c>
      <c r="AV15" s="17">
        <v>4.5</v>
      </c>
      <c r="AW15" s="13">
        <f t="shared" si="0"/>
        <v>100</v>
      </c>
      <c r="AX15" s="2">
        <f t="shared" si="1"/>
        <v>96.9</v>
      </c>
      <c r="BD15" s="44">
        <f>SUM(D15:H15)/W15</f>
        <v>0.97560975609756095</v>
      </c>
    </row>
    <row r="16" spans="1:56">
      <c r="A16" s="2" t="s">
        <v>48</v>
      </c>
      <c r="B16" s="2">
        <v>49.1</v>
      </c>
      <c r="C16" s="11">
        <v>33</v>
      </c>
      <c r="D16" s="16">
        <v>19</v>
      </c>
      <c r="E16" s="87">
        <v>0</v>
      </c>
      <c r="F16" s="2">
        <v>0</v>
      </c>
      <c r="G16" s="2">
        <v>9</v>
      </c>
      <c r="H16" s="11">
        <v>0</v>
      </c>
      <c r="I16" s="79">
        <v>2</v>
      </c>
      <c r="J16" s="79">
        <v>7</v>
      </c>
      <c r="K16" s="50">
        <f>(D16/$W16)*100</f>
        <v>86.36363636363636</v>
      </c>
      <c r="L16" s="98">
        <v>0</v>
      </c>
      <c r="M16" s="39">
        <f>(F16/$W16)*100</f>
        <v>0</v>
      </c>
      <c r="N16" s="39">
        <f>(G16/$W16)*100</f>
        <v>40.909090909090914</v>
      </c>
      <c r="O16" s="102">
        <f>(H16/$W16)*100</f>
        <v>0</v>
      </c>
      <c r="P16" s="104">
        <v>9.09</v>
      </c>
      <c r="Q16" s="80">
        <v>31.82</v>
      </c>
      <c r="R16" s="13">
        <v>0</v>
      </c>
      <c r="S16" s="2">
        <v>11</v>
      </c>
      <c r="T16" s="2">
        <v>19</v>
      </c>
      <c r="U16" s="2">
        <v>3</v>
      </c>
      <c r="V16" s="2">
        <v>0</v>
      </c>
      <c r="W16" s="17">
        <f t="shared" si="2"/>
        <v>22</v>
      </c>
      <c r="X16" s="46">
        <v>0</v>
      </c>
      <c r="Y16" s="39">
        <v>33.33</v>
      </c>
      <c r="Z16" s="39">
        <v>57.58</v>
      </c>
      <c r="AA16" s="39">
        <v>9.09</v>
      </c>
      <c r="AB16" s="39">
        <v>0</v>
      </c>
      <c r="AC16" s="47">
        <f t="shared" si="3"/>
        <v>66.67</v>
      </c>
      <c r="AD16" s="13">
        <v>38</v>
      </c>
      <c r="AE16" s="2">
        <v>15956.5</v>
      </c>
      <c r="AF16" s="17">
        <v>419.91</v>
      </c>
      <c r="AG16" s="13">
        <v>80.8</v>
      </c>
      <c r="AH16" s="2">
        <v>18.3</v>
      </c>
      <c r="AI16" s="2">
        <v>0.8</v>
      </c>
      <c r="AJ16" s="11">
        <v>0.1</v>
      </c>
      <c r="AK16" s="16">
        <v>0.6</v>
      </c>
      <c r="AL16" s="2">
        <v>0</v>
      </c>
      <c r="AM16" s="2">
        <v>0</v>
      </c>
      <c r="AN16" s="2">
        <v>0.2</v>
      </c>
      <c r="AO16" s="2">
        <v>0.1</v>
      </c>
      <c r="AP16" s="17">
        <v>0</v>
      </c>
      <c r="AQ16" s="16">
        <v>71</v>
      </c>
      <c r="AR16" s="2">
        <v>0.5</v>
      </c>
      <c r="AS16" s="2">
        <v>0.2</v>
      </c>
      <c r="AT16" s="2">
        <v>17.3</v>
      </c>
      <c r="AU16" s="2">
        <v>6.7</v>
      </c>
      <c r="AV16" s="17">
        <v>2</v>
      </c>
      <c r="AW16" s="13">
        <f t="shared" si="0"/>
        <v>99.999999999999986</v>
      </c>
      <c r="AX16" s="2">
        <f t="shared" si="1"/>
        <v>97.7</v>
      </c>
      <c r="BD16" s="44">
        <f>SUM(D16:H16)/W16</f>
        <v>1.2727272727272727</v>
      </c>
    </row>
    <row r="17" spans="1:60">
      <c r="A17" s="59" t="s">
        <v>49</v>
      </c>
      <c r="B17" s="59">
        <v>50.4</v>
      </c>
      <c r="C17" s="60">
        <v>107</v>
      </c>
      <c r="D17" s="61">
        <v>2</v>
      </c>
      <c r="E17" s="92">
        <v>7</v>
      </c>
      <c r="F17" s="59">
        <v>7</v>
      </c>
      <c r="G17" s="59">
        <v>3</v>
      </c>
      <c r="H17" s="60">
        <v>2</v>
      </c>
      <c r="I17" s="81">
        <v>3</v>
      </c>
      <c r="J17" s="81">
        <v>14</v>
      </c>
      <c r="K17" s="62">
        <f>(D17/$W17)*100</f>
        <v>4.8780487804878048</v>
      </c>
      <c r="L17" s="108">
        <v>17.07</v>
      </c>
      <c r="M17" s="63">
        <f>(F17/$W17)*100</f>
        <v>17.073170731707318</v>
      </c>
      <c r="N17" s="63">
        <f>(G17/$W17)*100</f>
        <v>7.3170731707317067</v>
      </c>
      <c r="O17" s="103">
        <f>(H17/$W17)*100</f>
        <v>4.8780487804878048</v>
      </c>
      <c r="P17" s="105">
        <v>7.32</v>
      </c>
      <c r="Q17" s="82">
        <v>34.15</v>
      </c>
      <c r="R17" s="65">
        <v>0</v>
      </c>
      <c r="S17" s="59">
        <v>66</v>
      </c>
      <c r="T17" s="59">
        <v>38</v>
      </c>
      <c r="U17" s="59">
        <v>2</v>
      </c>
      <c r="V17" s="59">
        <v>1</v>
      </c>
      <c r="W17" s="66">
        <f t="shared" si="2"/>
        <v>41</v>
      </c>
      <c r="X17" s="67">
        <v>0</v>
      </c>
      <c r="Y17" s="63">
        <v>61.11</v>
      </c>
      <c r="Z17" s="63">
        <v>36.11</v>
      </c>
      <c r="AA17" s="63">
        <v>1.85</v>
      </c>
      <c r="AB17" s="63">
        <v>0.93</v>
      </c>
      <c r="AC17" s="64">
        <f t="shared" si="3"/>
        <v>38.89</v>
      </c>
      <c r="AD17" s="65">
        <v>74</v>
      </c>
      <c r="AE17" s="63">
        <v>47187</v>
      </c>
      <c r="AF17" s="66">
        <v>637.66</v>
      </c>
      <c r="AG17" s="65">
        <v>66.7</v>
      </c>
      <c r="AH17" s="59">
        <v>32.5</v>
      </c>
      <c r="AI17" s="59">
        <v>0.6</v>
      </c>
      <c r="AJ17" s="60">
        <v>0.1</v>
      </c>
      <c r="AK17" s="61">
        <v>0.4</v>
      </c>
      <c r="AL17" s="59">
        <v>0</v>
      </c>
      <c r="AM17" s="59">
        <v>0</v>
      </c>
      <c r="AN17" s="59">
        <v>0.3</v>
      </c>
      <c r="AO17" s="59">
        <v>0</v>
      </c>
      <c r="AP17" s="66">
        <v>0</v>
      </c>
      <c r="AQ17" s="61">
        <v>68.5</v>
      </c>
      <c r="AR17" s="59">
        <v>1.4</v>
      </c>
      <c r="AS17" s="59">
        <v>0.2</v>
      </c>
      <c r="AT17" s="59">
        <v>16.3</v>
      </c>
      <c r="AU17" s="59">
        <v>5.3</v>
      </c>
      <c r="AV17" s="66">
        <v>0.8</v>
      </c>
      <c r="AW17" s="65">
        <f t="shared" si="0"/>
        <v>99.899999999999991</v>
      </c>
      <c r="AX17" s="59">
        <f t="shared" si="1"/>
        <v>92.5</v>
      </c>
      <c r="BD17" s="44">
        <f>SUM(D17:H17)/W17</f>
        <v>0.51219512195121952</v>
      </c>
    </row>
    <row r="18" spans="1:60">
      <c r="A18" s="43" t="s">
        <v>50</v>
      </c>
      <c r="B18" s="43">
        <v>40.6</v>
      </c>
      <c r="C18" s="68">
        <v>3615</v>
      </c>
      <c r="D18" s="69">
        <v>2681</v>
      </c>
      <c r="E18" s="93">
        <v>204</v>
      </c>
      <c r="F18" s="94">
        <v>1075</v>
      </c>
      <c r="G18" s="94">
        <v>2330</v>
      </c>
      <c r="H18" s="95">
        <v>678</v>
      </c>
      <c r="I18" s="96">
        <v>1899</v>
      </c>
      <c r="J18" s="96">
        <v>4092</v>
      </c>
      <c r="K18" s="70">
        <f>(D18/$W18)*100</f>
        <v>86.904376012965969</v>
      </c>
      <c r="L18" s="100">
        <v>6.61</v>
      </c>
      <c r="M18" s="71">
        <f>(F18/$W18)*100</f>
        <v>34.846029173419772</v>
      </c>
      <c r="N18" s="71">
        <f>(G18/$W18)*100</f>
        <v>75.526742301458668</v>
      </c>
      <c r="O18" s="83">
        <f>(H18/$W18)*100</f>
        <v>21.977309562398702</v>
      </c>
      <c r="P18" s="84">
        <v>61.56</v>
      </c>
      <c r="Q18" s="85">
        <v>132.63999999999999</v>
      </c>
      <c r="R18" s="73">
        <v>1</v>
      </c>
      <c r="S18" s="43">
        <v>518</v>
      </c>
      <c r="T18" s="43">
        <v>2257</v>
      </c>
      <c r="U18" s="43">
        <v>705</v>
      </c>
      <c r="V18" s="43">
        <v>123</v>
      </c>
      <c r="W18" s="74">
        <f t="shared" si="2"/>
        <v>3085</v>
      </c>
      <c r="X18" s="75">
        <v>0.02</v>
      </c>
      <c r="Y18" s="71">
        <v>12.07</v>
      </c>
      <c r="Z18" s="71">
        <v>64</v>
      </c>
      <c r="AA18" s="71">
        <v>20.29</v>
      </c>
      <c r="AB18" s="71">
        <v>3.54</v>
      </c>
      <c r="AC18" s="72">
        <f t="shared" si="3"/>
        <v>87.83</v>
      </c>
      <c r="AD18" s="73">
        <v>16162</v>
      </c>
      <c r="AE18" s="43">
        <v>4297200.3</v>
      </c>
      <c r="AF18" s="74">
        <v>265.88</v>
      </c>
      <c r="AG18" s="73">
        <v>64.400000000000006</v>
      </c>
      <c r="AH18" s="43">
        <v>25.1</v>
      </c>
      <c r="AI18" s="43">
        <v>8.9</v>
      </c>
      <c r="AJ18" s="68">
        <v>1.6</v>
      </c>
      <c r="AK18" s="69">
        <v>0.5</v>
      </c>
      <c r="AL18" s="43">
        <v>0</v>
      </c>
      <c r="AM18" s="43">
        <v>0</v>
      </c>
      <c r="AN18" s="43">
        <v>1.9</v>
      </c>
      <c r="AO18" s="43">
        <v>0.1</v>
      </c>
      <c r="AP18" s="74">
        <v>0.1</v>
      </c>
      <c r="AQ18" s="69">
        <v>49.5</v>
      </c>
      <c r="AR18" s="43">
        <v>0.5</v>
      </c>
      <c r="AS18" s="43">
        <v>1.4</v>
      </c>
      <c r="AT18" s="43">
        <v>28.8</v>
      </c>
      <c r="AU18" s="43">
        <v>7.3</v>
      </c>
      <c r="AV18" s="74">
        <v>9.4</v>
      </c>
      <c r="AW18" s="73">
        <f t="shared" si="0"/>
        <v>100</v>
      </c>
      <c r="AX18" s="43">
        <f t="shared" si="1"/>
        <v>96.9</v>
      </c>
      <c r="BD18" s="44">
        <f>SUM(D18:H18)/W18</f>
        <v>2.2586709886547811</v>
      </c>
    </row>
    <row r="19" spans="1:60" ht="15" customHeight="1">
      <c r="A19" s="52" t="s">
        <v>51</v>
      </c>
      <c r="B19" s="55">
        <f>AVERAGE(B5:B17)</f>
        <v>49.753846153846148</v>
      </c>
      <c r="C19" s="52">
        <f t="shared" ref="C19:J19" si="4">SUM(C5:C17)</f>
        <v>869</v>
      </c>
      <c r="D19" s="52">
        <f t="shared" si="4"/>
        <v>242</v>
      </c>
      <c r="E19" s="52">
        <f t="shared" si="4"/>
        <v>43</v>
      </c>
      <c r="F19" s="97">
        <f t="shared" si="4"/>
        <v>78</v>
      </c>
      <c r="G19" s="97">
        <f t="shared" si="4"/>
        <v>204</v>
      </c>
      <c r="H19" s="97">
        <f t="shared" si="4"/>
        <v>59</v>
      </c>
      <c r="I19" s="97">
        <f t="shared" si="4"/>
        <v>182</v>
      </c>
      <c r="J19" s="97">
        <f t="shared" si="4"/>
        <v>694</v>
      </c>
      <c r="K19" s="56">
        <f>SUM(D19/W19)</f>
        <v>0.4859437751004016</v>
      </c>
      <c r="L19" s="56">
        <f>SUM(E19/W19)</f>
        <v>8.6345381526104423E-2</v>
      </c>
      <c r="M19" s="56">
        <f>SUM(F19/W19)</f>
        <v>0.15662650602409639</v>
      </c>
      <c r="N19" s="56">
        <f>SUM(G19/W19)</f>
        <v>0.40963855421686746</v>
      </c>
      <c r="O19" s="56">
        <f>SUM(H19/W19)</f>
        <v>0.11847389558232932</v>
      </c>
      <c r="P19" s="56">
        <f>SUM(I19/W19)</f>
        <v>0.36546184738955823</v>
      </c>
      <c r="Q19" s="56">
        <f>SUM(J19/W19)</f>
        <v>1.393574297188755</v>
      </c>
      <c r="R19" s="52">
        <f>SUM(R5:R17)</f>
        <v>3</v>
      </c>
      <c r="S19" s="52">
        <f t="shared" ref="S19:W19" si="5">SUM(S5:S17)</f>
        <v>366</v>
      </c>
      <c r="T19" s="52">
        <f t="shared" si="5"/>
        <v>390</v>
      </c>
      <c r="U19" s="52">
        <f t="shared" si="5"/>
        <v>97</v>
      </c>
      <c r="V19" s="52">
        <f t="shared" si="5"/>
        <v>11</v>
      </c>
      <c r="W19" s="52">
        <f t="shared" si="5"/>
        <v>498</v>
      </c>
      <c r="X19" s="56">
        <f>R19/869</f>
        <v>3.4522439585730723E-3</v>
      </c>
      <c r="Y19" s="56">
        <f>S19/869</f>
        <v>0.42117376294591485</v>
      </c>
      <c r="Z19" s="56">
        <f>T19/869</f>
        <v>0.4487917146144994</v>
      </c>
      <c r="AA19" s="56">
        <f>U19/869</f>
        <v>0.11162255466052934</v>
      </c>
      <c r="AB19" s="56">
        <f>V19/869</f>
        <v>1.2658227848101266E-2</v>
      </c>
      <c r="AC19" s="57">
        <f>AB19+AA19+Z19</f>
        <v>0.57307249712313002</v>
      </c>
      <c r="AD19" s="52">
        <f>SUM(AD5:AD17)</f>
        <v>464</v>
      </c>
      <c r="AE19" s="52">
        <f t="shared" ref="AE19" si="6">SUM(AE5:AE17)</f>
        <v>254808</v>
      </c>
      <c r="AF19" s="58" cm="1">
        <f t="array" ref="AF19">SUM(AE5:AE17/AD19)</f>
        <v>549.15517241379303</v>
      </c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</row>
    <row r="20" spans="1:60" ht="15" customHeight="1">
      <c r="A20" s="52" t="s">
        <v>52</v>
      </c>
      <c r="B20" s="52">
        <f>AVERAGE(B5:B14)</f>
        <v>49.6</v>
      </c>
      <c r="C20" s="52"/>
      <c r="D20" s="52"/>
      <c r="E20" s="52"/>
      <c r="F20" s="52"/>
      <c r="G20" s="52"/>
      <c r="H20" s="52"/>
      <c r="I20" s="52"/>
      <c r="J20" s="52"/>
      <c r="K20" s="53"/>
      <c r="L20" s="53"/>
      <c r="M20" s="53"/>
      <c r="N20" s="53"/>
      <c r="O20" s="53"/>
      <c r="P20" s="53"/>
      <c r="Q20" s="53"/>
      <c r="R20" s="52">
        <f t="shared" ref="R20:T20" si="7">SUM(R5:R14)</f>
        <v>3</v>
      </c>
      <c r="S20" s="52">
        <f t="shared" si="7"/>
        <v>254</v>
      </c>
      <c r="T20" s="52">
        <f t="shared" si="7"/>
        <v>299</v>
      </c>
      <c r="U20" s="52">
        <f>SUM(U5:U14)</f>
        <v>85</v>
      </c>
      <c r="V20" s="52">
        <f>SUM(V5:V14)</f>
        <v>10</v>
      </c>
      <c r="W20" s="52">
        <f t="shared" ref="W20" si="8">SUM(W5:W15)</f>
        <v>435</v>
      </c>
      <c r="X20" s="53">
        <f>R20/653</f>
        <v>4.5941807044410417E-3</v>
      </c>
      <c r="Y20" s="53">
        <f>S20/653</f>
        <v>0.3889739663093415</v>
      </c>
      <c r="Z20" s="53">
        <f>T20/653</f>
        <v>0.45788667687595713</v>
      </c>
      <c r="AA20" s="53">
        <f>U20/653</f>
        <v>0.13016845329249618</v>
      </c>
      <c r="AB20" s="53">
        <f>V20/653</f>
        <v>1.5313935681470138E-2</v>
      </c>
      <c r="AC20" s="54">
        <f>AB20+AA20+Z20</f>
        <v>0.60336906584992345</v>
      </c>
      <c r="AD20" s="52">
        <f>SUM(AD5:AD14)</f>
        <v>306</v>
      </c>
      <c r="AE20" s="52">
        <f>SUM(AE5:AE14)</f>
        <v>169183</v>
      </c>
      <c r="AF20" s="52" cm="1">
        <f t="array" ref="AF20">SUM(AE5:AE14/AD20)</f>
        <v>552.88562091503275</v>
      </c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</row>
    <row r="21" spans="1:60" ht="15" customHeight="1">
      <c r="A21" s="52" t="s">
        <v>53</v>
      </c>
      <c r="B21" s="55">
        <f>AVERAGE(B15:B17)</f>
        <v>50.266666666666673</v>
      </c>
      <c r="C21" s="52"/>
      <c r="D21" s="52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3"/>
      <c r="P21" s="53"/>
      <c r="Q21" s="53"/>
      <c r="R21" s="52">
        <f>SUM(R15:R17)</f>
        <v>0</v>
      </c>
      <c r="S21" s="52">
        <f t="shared" ref="S21:W21" si="9">SUM(S15:S17)</f>
        <v>112</v>
      </c>
      <c r="T21" s="52">
        <f t="shared" si="9"/>
        <v>91</v>
      </c>
      <c r="U21" s="52">
        <f t="shared" si="9"/>
        <v>12</v>
      </c>
      <c r="V21" s="52">
        <f t="shared" si="9"/>
        <v>1</v>
      </c>
      <c r="W21" s="52">
        <f t="shared" si="9"/>
        <v>104</v>
      </c>
      <c r="X21" s="53">
        <f>R21/216</f>
        <v>0</v>
      </c>
      <c r="Y21" s="53">
        <f>S21/216</f>
        <v>0.51851851851851849</v>
      </c>
      <c r="Z21" s="53">
        <f>T21/216</f>
        <v>0.42129629629629628</v>
      </c>
      <c r="AA21" s="53">
        <f>U21/216</f>
        <v>5.5555555555555552E-2</v>
      </c>
      <c r="AB21" s="53">
        <f>V21/216</f>
        <v>4.6296296296296294E-3</v>
      </c>
      <c r="AC21" s="54">
        <f>AB21+AA21+Z21</f>
        <v>0.48148148148148145</v>
      </c>
      <c r="AD21" s="52">
        <f>SUM(AD15:AD17)</f>
        <v>158</v>
      </c>
      <c r="AE21" s="52">
        <f>SUM(AE15:AE17)</f>
        <v>85625</v>
      </c>
      <c r="AF21" s="52" cm="1">
        <f t="array" ref="AF21">SUM(AE15:AE17/AD21)</f>
        <v>541.93037974683546</v>
      </c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</row>
    <row r="22" spans="1:60" ht="15" customHeight="1">
      <c r="F22" t="s">
        <v>54</v>
      </c>
      <c r="K22" s="45">
        <f>87/42</f>
        <v>2.0714285714285716</v>
      </c>
      <c r="L22" s="45"/>
      <c r="M22" s="45">
        <f>35/13</f>
        <v>2.6923076923076925</v>
      </c>
      <c r="N22" s="45">
        <f>76/35</f>
        <v>2.1714285714285713</v>
      </c>
      <c r="O22" s="45">
        <f>22/10</f>
        <v>2.2000000000000002</v>
      </c>
      <c r="P22" s="45"/>
      <c r="Q22" s="45"/>
      <c r="X22" s="44"/>
      <c r="Y22" s="44"/>
      <c r="Z22" s="44"/>
      <c r="AA22" s="44"/>
      <c r="AB22" s="44"/>
      <c r="AC22" s="44"/>
      <c r="AD22" s="44"/>
    </row>
    <row r="23" spans="1:60" ht="15" customHeight="1">
      <c r="C23" t="s">
        <v>55</v>
      </c>
      <c r="D23">
        <f>D18+F18+G18+H18</f>
        <v>6764</v>
      </c>
      <c r="F23">
        <f>D23/W18</f>
        <v>2.1925445705024309</v>
      </c>
      <c r="H23" t="s">
        <v>56</v>
      </c>
      <c r="K23" s="44"/>
      <c r="L23" s="44"/>
      <c r="M23" s="44"/>
      <c r="N23" s="44"/>
      <c r="O23" s="44"/>
      <c r="P23" s="44"/>
      <c r="Q23" s="44"/>
      <c r="R23" t="s">
        <v>57</v>
      </c>
      <c r="U23" s="44">
        <f>S19/(S19+S18)</f>
        <v>0.41402714932126694</v>
      </c>
      <c r="X23" s="44"/>
      <c r="Y23" s="44"/>
      <c r="Z23" s="44"/>
      <c r="AA23" s="44"/>
      <c r="AB23" s="44"/>
      <c r="AC23" s="44"/>
    </row>
    <row r="24" spans="1:60" ht="15" customHeight="1">
      <c r="C24" t="s">
        <v>58</v>
      </c>
      <c r="D24">
        <f>D19+G19+F19+H19</f>
        <v>583</v>
      </c>
      <c r="F24">
        <f>D24/W19</f>
        <v>1.1706827309236947</v>
      </c>
      <c r="H24" t="s">
        <v>59</v>
      </c>
      <c r="K24" s="44"/>
      <c r="L24" s="44"/>
      <c r="M24" s="44"/>
      <c r="N24" s="44"/>
      <c r="O24" s="44"/>
      <c r="P24" s="44"/>
      <c r="Q24" s="44"/>
      <c r="R24" t="s">
        <v>60</v>
      </c>
      <c r="U24" s="44">
        <f>R19/(R19+R18)</f>
        <v>0.75</v>
      </c>
      <c r="X24" s="44"/>
      <c r="Y24" s="44"/>
      <c r="Z24" s="44"/>
      <c r="AA24" s="44"/>
      <c r="AB24" s="44"/>
      <c r="AC24" s="44"/>
    </row>
    <row r="26" spans="1:60" ht="15" customHeight="1">
      <c r="A26" t="s">
        <v>61</v>
      </c>
    </row>
    <row r="27" spans="1:60" ht="38.1" customHeight="1">
      <c r="B27" s="1"/>
      <c r="C27" s="1"/>
      <c r="D27" s="125" t="s">
        <v>3</v>
      </c>
      <c r="E27" s="126"/>
      <c r="F27" s="127"/>
      <c r="G27" s="127"/>
      <c r="H27" s="128"/>
      <c r="I27" s="51"/>
      <c r="J27" s="109"/>
      <c r="K27" s="136" t="s">
        <v>4</v>
      </c>
      <c r="L27" s="131"/>
      <c r="M27" s="131"/>
      <c r="N27" s="131"/>
      <c r="O27" s="131"/>
      <c r="P27" s="131"/>
      <c r="Q27" s="132"/>
      <c r="R27" s="125" t="s">
        <v>5</v>
      </c>
      <c r="S27" s="127"/>
      <c r="T27" s="127"/>
      <c r="U27" s="127"/>
      <c r="V27" s="129"/>
      <c r="W27" s="128"/>
      <c r="X27" s="125" t="s">
        <v>6</v>
      </c>
      <c r="Y27" s="127"/>
      <c r="Z27" s="127"/>
      <c r="AA27" s="127"/>
      <c r="AB27" s="129"/>
      <c r="AC27" s="128"/>
      <c r="AD27" s="139" t="s">
        <v>7</v>
      </c>
      <c r="AE27" s="140"/>
      <c r="AF27" s="141"/>
      <c r="AG27" s="125" t="s">
        <v>8</v>
      </c>
      <c r="AH27" s="127"/>
      <c r="AI27" s="127"/>
      <c r="AJ27" s="129"/>
      <c r="AK27" s="133" t="s">
        <v>9</v>
      </c>
      <c r="AL27" s="134"/>
      <c r="AM27" s="134"/>
      <c r="AN27" s="134"/>
      <c r="AO27" s="134"/>
      <c r="AP27" s="135"/>
      <c r="AQ27" s="133" t="s">
        <v>10</v>
      </c>
      <c r="AR27" s="134"/>
      <c r="AS27" s="134"/>
      <c r="AT27" s="134"/>
      <c r="AU27" s="134"/>
      <c r="AV27" s="135"/>
      <c r="AW27" s="125" t="s">
        <v>62</v>
      </c>
      <c r="AX27" s="127"/>
      <c r="AY27" s="127"/>
      <c r="AZ27" s="127"/>
      <c r="BA27" s="129"/>
      <c r="BB27" s="128"/>
      <c r="BC27" s="125" t="s">
        <v>63</v>
      </c>
      <c r="BD27" s="127"/>
      <c r="BE27" s="127"/>
      <c r="BF27" s="127"/>
      <c r="BG27" s="129"/>
      <c r="BH27" s="128"/>
    </row>
    <row r="28" spans="1:60" ht="87">
      <c r="A28" s="1" t="s">
        <v>64</v>
      </c>
      <c r="B28" s="8" t="s">
        <v>12</v>
      </c>
      <c r="C28" s="9" t="s">
        <v>65</v>
      </c>
      <c r="D28" s="20" t="s">
        <v>14</v>
      </c>
      <c r="E28" s="89" t="s">
        <v>15</v>
      </c>
      <c r="F28" s="21" t="s">
        <v>16</v>
      </c>
      <c r="G28" s="21" t="s">
        <v>17</v>
      </c>
      <c r="H28" s="106" t="s">
        <v>18</v>
      </c>
      <c r="I28" s="91" t="s">
        <v>19</v>
      </c>
      <c r="J28" s="91" t="s">
        <v>20</v>
      </c>
      <c r="K28" s="22" t="s">
        <v>14</v>
      </c>
      <c r="L28" s="89" t="s">
        <v>15</v>
      </c>
      <c r="M28" s="21" t="s">
        <v>16</v>
      </c>
      <c r="N28" s="21" t="s">
        <v>17</v>
      </c>
      <c r="O28" s="106" t="s">
        <v>18</v>
      </c>
      <c r="P28" s="90" t="s">
        <v>19</v>
      </c>
      <c r="Q28" s="91" t="s">
        <v>20</v>
      </c>
      <c r="R28" s="35" t="s">
        <v>21</v>
      </c>
      <c r="S28" s="36" t="s">
        <v>22</v>
      </c>
      <c r="T28" s="36" t="s">
        <v>23</v>
      </c>
      <c r="U28" s="36" t="s">
        <v>24</v>
      </c>
      <c r="V28" s="36" t="s">
        <v>25</v>
      </c>
      <c r="W28" s="38" t="s">
        <v>26</v>
      </c>
      <c r="X28" s="37" t="s">
        <v>21</v>
      </c>
      <c r="Y28" s="36" t="s">
        <v>22</v>
      </c>
      <c r="Z28" s="36" t="s">
        <v>23</v>
      </c>
      <c r="AA28" s="36" t="s">
        <v>24</v>
      </c>
      <c r="AB28" s="36" t="s">
        <v>25</v>
      </c>
      <c r="AC28" s="38" t="s">
        <v>26</v>
      </c>
      <c r="AD28" s="22" t="s">
        <v>27</v>
      </c>
      <c r="AE28" s="21" t="s">
        <v>28</v>
      </c>
      <c r="AF28" s="23" t="s">
        <v>29</v>
      </c>
      <c r="AG28" s="20" t="s">
        <v>30</v>
      </c>
      <c r="AH28" s="21" t="s">
        <v>31</v>
      </c>
      <c r="AI28" s="21" t="s">
        <v>32</v>
      </c>
      <c r="AJ28" s="23" t="s">
        <v>33</v>
      </c>
      <c r="AK28" s="20" t="s">
        <v>30</v>
      </c>
      <c r="AL28" s="21" t="s">
        <v>31</v>
      </c>
      <c r="AM28" s="21" t="s">
        <v>32</v>
      </c>
      <c r="AN28" s="21" t="s">
        <v>33</v>
      </c>
      <c r="AO28" s="23" t="s">
        <v>34</v>
      </c>
      <c r="AP28" s="32" t="s">
        <v>7</v>
      </c>
      <c r="AQ28" s="20" t="s">
        <v>30</v>
      </c>
      <c r="AR28" s="21" t="s">
        <v>31</v>
      </c>
      <c r="AS28" s="21" t="s">
        <v>32</v>
      </c>
      <c r="AT28" s="21" t="s">
        <v>33</v>
      </c>
      <c r="AU28" s="23" t="s">
        <v>34</v>
      </c>
      <c r="AV28" s="32" t="s">
        <v>7</v>
      </c>
      <c r="AW28" s="35" t="s">
        <v>21</v>
      </c>
      <c r="AX28" s="36" t="s">
        <v>22</v>
      </c>
      <c r="AY28" s="36" t="s">
        <v>23</v>
      </c>
      <c r="AZ28" s="36" t="s">
        <v>24</v>
      </c>
      <c r="BA28" s="36" t="s">
        <v>25</v>
      </c>
      <c r="BB28" s="38" t="s">
        <v>26</v>
      </c>
      <c r="BC28" s="37" t="s">
        <v>21</v>
      </c>
      <c r="BD28" s="36" t="s">
        <v>22</v>
      </c>
      <c r="BE28" s="36" t="s">
        <v>23</v>
      </c>
      <c r="BF28" s="36" t="s">
        <v>24</v>
      </c>
      <c r="BG28" s="36" t="s">
        <v>25</v>
      </c>
      <c r="BH28" s="38" t="s">
        <v>26</v>
      </c>
    </row>
    <row r="29" spans="1:60">
      <c r="A29" s="25" t="s">
        <v>66</v>
      </c>
      <c r="B29" s="26">
        <v>49.1</v>
      </c>
      <c r="C29" s="26">
        <v>22</v>
      </c>
      <c r="D29" s="26">
        <v>13</v>
      </c>
      <c r="E29" s="98">
        <v>0</v>
      </c>
      <c r="F29" s="27">
        <v>1</v>
      </c>
      <c r="G29" s="27">
        <v>4</v>
      </c>
      <c r="H29" s="27">
        <v>0</v>
      </c>
      <c r="I29" s="110">
        <v>2</v>
      </c>
      <c r="J29" s="111">
        <v>5</v>
      </c>
      <c r="K29" s="27">
        <v>72.22</v>
      </c>
      <c r="L29" s="110">
        <v>0</v>
      </c>
      <c r="M29" s="26">
        <v>5.56</v>
      </c>
      <c r="N29" s="26">
        <v>22.22</v>
      </c>
      <c r="O29" s="26">
        <v>0</v>
      </c>
      <c r="P29" s="98">
        <v>11.11</v>
      </c>
      <c r="Q29" s="87">
        <v>27.78</v>
      </c>
      <c r="R29" s="26"/>
      <c r="S29" s="26">
        <v>4</v>
      </c>
      <c r="T29" s="26">
        <v>16</v>
      </c>
      <c r="U29" s="26">
        <v>2</v>
      </c>
      <c r="V29" s="26"/>
      <c r="W29" s="26">
        <f>SUM(T29:U29)</f>
        <v>18</v>
      </c>
      <c r="X29" s="26"/>
      <c r="Y29" s="26">
        <v>18.18</v>
      </c>
      <c r="Z29" s="26">
        <v>72.73</v>
      </c>
      <c r="AA29" s="26">
        <v>9.09</v>
      </c>
      <c r="AB29" s="26"/>
      <c r="AC29" s="26">
        <f>SUM(Z29:AA29)</f>
        <v>81.820000000000007</v>
      </c>
      <c r="AD29" s="26">
        <v>33</v>
      </c>
      <c r="AE29" s="26">
        <v>34567.5</v>
      </c>
      <c r="AF29" s="26">
        <v>1047.5</v>
      </c>
      <c r="AG29" s="26">
        <v>77.900000000000006</v>
      </c>
      <c r="AH29" s="26">
        <v>21.4</v>
      </c>
      <c r="AI29" s="26">
        <v>0.5</v>
      </c>
      <c r="AJ29" s="26">
        <v>0</v>
      </c>
      <c r="AK29" s="26">
        <v>71.5</v>
      </c>
      <c r="AL29" s="26">
        <v>0.6</v>
      </c>
      <c r="AM29" s="26">
        <v>0.2</v>
      </c>
      <c r="AN29" s="26">
        <v>16.600000000000001</v>
      </c>
      <c r="AO29" s="26">
        <v>7.2</v>
      </c>
      <c r="AP29" s="26">
        <v>1.4</v>
      </c>
      <c r="AQ29" s="26">
        <v>0.6</v>
      </c>
      <c r="AR29" s="26">
        <v>0</v>
      </c>
      <c r="AS29" s="26">
        <v>0</v>
      </c>
      <c r="AT29" s="26">
        <v>0.2</v>
      </c>
      <c r="AU29" s="26">
        <v>0.1</v>
      </c>
      <c r="AV29" s="28">
        <v>0</v>
      </c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</row>
    <row r="30" spans="1:60">
      <c r="A30" s="16" t="s">
        <v>67</v>
      </c>
      <c r="B30" s="2">
        <v>48.5</v>
      </c>
      <c r="C30" s="2">
        <v>2</v>
      </c>
      <c r="D30" s="2">
        <v>0</v>
      </c>
      <c r="E30" s="98">
        <v>0</v>
      </c>
      <c r="F30" s="3">
        <v>0</v>
      </c>
      <c r="G30" s="3">
        <v>1</v>
      </c>
      <c r="H30" s="3">
        <v>0</v>
      </c>
      <c r="I30" s="110">
        <v>1</v>
      </c>
      <c r="J30" s="111">
        <v>2</v>
      </c>
      <c r="K30" s="3">
        <v>0</v>
      </c>
      <c r="L30" s="110">
        <v>0</v>
      </c>
      <c r="M30" s="2">
        <v>0</v>
      </c>
      <c r="N30" s="2">
        <v>100</v>
      </c>
      <c r="O30" s="2">
        <v>0</v>
      </c>
      <c r="P30" s="98">
        <v>100</v>
      </c>
      <c r="Q30" s="87">
        <v>200</v>
      </c>
      <c r="R30" s="2"/>
      <c r="S30" s="2">
        <v>1</v>
      </c>
      <c r="T30" s="2">
        <v>1</v>
      </c>
      <c r="U30" s="2">
        <v>0</v>
      </c>
      <c r="V30" s="2"/>
      <c r="W30" s="2">
        <f t="shared" ref="W30:W34" si="10">SUM(T30:U30)</f>
        <v>1</v>
      </c>
      <c r="X30" s="2"/>
      <c r="Y30" s="2">
        <v>50</v>
      </c>
      <c r="Z30" s="2">
        <v>50</v>
      </c>
      <c r="AA30" s="2">
        <v>0</v>
      </c>
      <c r="AB30" s="2"/>
      <c r="AC30" s="2">
        <f t="shared" ref="AC30:AC33" si="11">SUM(Z30:AA30)</f>
        <v>50</v>
      </c>
      <c r="AD30" s="2">
        <v>16</v>
      </c>
      <c r="AE30" s="2">
        <v>5228.2</v>
      </c>
      <c r="AF30" s="2">
        <v>326.76</v>
      </c>
      <c r="AG30" s="2">
        <v>74.5</v>
      </c>
      <c r="AH30" s="2">
        <v>15</v>
      </c>
      <c r="AI30" s="2">
        <v>9</v>
      </c>
      <c r="AJ30" s="2">
        <v>1</v>
      </c>
      <c r="AK30" s="2">
        <v>23.7</v>
      </c>
      <c r="AL30" s="2">
        <v>0.2</v>
      </c>
      <c r="AM30" s="2">
        <v>1.2</v>
      </c>
      <c r="AN30" s="2">
        <v>65.2</v>
      </c>
      <c r="AO30" s="2">
        <v>1.9</v>
      </c>
      <c r="AP30" s="2">
        <v>4.9000000000000004</v>
      </c>
      <c r="AQ30" s="2">
        <v>0.8</v>
      </c>
      <c r="AR30" s="2">
        <v>0</v>
      </c>
      <c r="AS30" s="2">
        <v>0</v>
      </c>
      <c r="AT30" s="2">
        <v>1.7</v>
      </c>
      <c r="AU30" s="2">
        <v>0.1</v>
      </c>
      <c r="AV30" s="17">
        <v>0.1</v>
      </c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>
      <c r="A31" s="16" t="s">
        <v>68</v>
      </c>
      <c r="B31" s="2">
        <v>35.9</v>
      </c>
      <c r="C31" s="2">
        <v>1</v>
      </c>
      <c r="D31" s="2">
        <v>0</v>
      </c>
      <c r="E31" s="98">
        <v>0</v>
      </c>
      <c r="F31" s="3">
        <v>0</v>
      </c>
      <c r="G31" s="3">
        <v>1</v>
      </c>
      <c r="H31" s="3">
        <v>0</v>
      </c>
      <c r="I31" s="110">
        <v>0</v>
      </c>
      <c r="J31" s="111">
        <v>1</v>
      </c>
      <c r="K31" s="3">
        <v>0</v>
      </c>
      <c r="L31" s="110">
        <v>0</v>
      </c>
      <c r="M31" s="2">
        <v>0</v>
      </c>
      <c r="N31" s="2">
        <v>100</v>
      </c>
      <c r="O31" s="2">
        <v>0</v>
      </c>
      <c r="P31" s="98">
        <v>0</v>
      </c>
      <c r="Q31" s="87">
        <v>100</v>
      </c>
      <c r="R31" s="2"/>
      <c r="S31" s="2">
        <v>1</v>
      </c>
      <c r="T31" s="2">
        <v>1</v>
      </c>
      <c r="U31" s="2">
        <v>0</v>
      </c>
      <c r="V31" s="2"/>
      <c r="W31" s="2">
        <f t="shared" si="10"/>
        <v>1</v>
      </c>
      <c r="X31" s="2"/>
      <c r="Y31" s="2">
        <v>0</v>
      </c>
      <c r="Z31" s="2">
        <v>100</v>
      </c>
      <c r="AA31" s="2">
        <v>0</v>
      </c>
      <c r="AB31" s="2"/>
      <c r="AC31" s="2">
        <f t="shared" si="11"/>
        <v>100</v>
      </c>
      <c r="AD31" s="2">
        <v>3</v>
      </c>
      <c r="AE31" s="2">
        <v>3240.2</v>
      </c>
      <c r="AF31" s="39">
        <v>1080.07</v>
      </c>
      <c r="AG31" s="2">
        <v>74</v>
      </c>
      <c r="AH31" s="2">
        <v>18</v>
      </c>
      <c r="AI31" s="2">
        <v>7</v>
      </c>
      <c r="AJ31" s="2">
        <v>1</v>
      </c>
      <c r="AK31" s="2">
        <v>16.3</v>
      </c>
      <c r="AL31" s="2">
        <v>0.2</v>
      </c>
      <c r="AM31" s="2">
        <v>0.8</v>
      </c>
      <c r="AN31" s="2">
        <v>64.3</v>
      </c>
      <c r="AO31" s="2">
        <v>8</v>
      </c>
      <c r="AP31" s="2">
        <v>8.8000000000000007</v>
      </c>
      <c r="AQ31" s="2">
        <v>0.3</v>
      </c>
      <c r="AR31" s="2">
        <v>0</v>
      </c>
      <c r="AS31" s="2">
        <v>0</v>
      </c>
      <c r="AT31" s="2">
        <v>0.9</v>
      </c>
      <c r="AU31" s="2">
        <v>0.1</v>
      </c>
      <c r="AV31" s="17">
        <v>0.1</v>
      </c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>
      <c r="A32" s="16" t="s">
        <v>69</v>
      </c>
      <c r="B32" s="2">
        <v>60</v>
      </c>
      <c r="C32" s="2">
        <v>4</v>
      </c>
      <c r="D32" s="2">
        <v>0</v>
      </c>
      <c r="E32" s="98">
        <v>0</v>
      </c>
      <c r="F32" s="3">
        <v>0</v>
      </c>
      <c r="G32" s="3">
        <v>0</v>
      </c>
      <c r="H32" s="3">
        <v>0</v>
      </c>
      <c r="I32" s="110">
        <v>0</v>
      </c>
      <c r="J32" s="111">
        <v>4</v>
      </c>
      <c r="K32" s="3">
        <v>0</v>
      </c>
      <c r="L32" s="110">
        <v>0</v>
      </c>
      <c r="M32" s="2">
        <v>0</v>
      </c>
      <c r="N32" s="2">
        <v>0</v>
      </c>
      <c r="O32" s="2">
        <v>0</v>
      </c>
      <c r="P32" s="98">
        <v>0</v>
      </c>
      <c r="Q32" s="87">
        <v>400</v>
      </c>
      <c r="R32" s="2"/>
      <c r="S32" s="2">
        <v>3</v>
      </c>
      <c r="T32" s="2">
        <v>1</v>
      </c>
      <c r="U32" s="2">
        <v>0</v>
      </c>
      <c r="V32" s="2"/>
      <c r="W32" s="2">
        <f t="shared" si="10"/>
        <v>1</v>
      </c>
      <c r="X32" s="2"/>
      <c r="Y32" s="2">
        <v>75</v>
      </c>
      <c r="Z32" s="2">
        <v>25</v>
      </c>
      <c r="AA32" s="2">
        <v>0</v>
      </c>
      <c r="AB32" s="2"/>
      <c r="AC32" s="2">
        <f t="shared" si="11"/>
        <v>25</v>
      </c>
      <c r="AD32" s="2">
        <v>5</v>
      </c>
      <c r="AE32" s="2">
        <v>2847.5</v>
      </c>
      <c r="AF32" s="2">
        <v>569.5</v>
      </c>
      <c r="AG32" s="2">
        <v>23.6</v>
      </c>
      <c r="AH32" s="2">
        <v>74.400000000000006</v>
      </c>
      <c r="AI32" s="2">
        <v>1.1000000000000001</v>
      </c>
      <c r="AJ32" s="2">
        <v>0.6</v>
      </c>
      <c r="AK32" s="2">
        <v>44.5</v>
      </c>
      <c r="AL32" s="2">
        <v>4.9000000000000004</v>
      </c>
      <c r="AM32" s="2">
        <v>0.1</v>
      </c>
      <c r="AN32" s="2">
        <v>30.2</v>
      </c>
      <c r="AO32" s="2">
        <v>14.3</v>
      </c>
      <c r="AP32" s="2">
        <v>1</v>
      </c>
      <c r="AQ32" s="2">
        <v>0.1</v>
      </c>
      <c r="AR32" s="2">
        <v>0</v>
      </c>
      <c r="AS32" s="2">
        <v>0</v>
      </c>
      <c r="AT32" s="2">
        <v>0.3</v>
      </c>
      <c r="AU32" s="2">
        <v>0.1</v>
      </c>
      <c r="AV32" s="17">
        <v>0</v>
      </c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>
      <c r="A33" s="16" t="s">
        <v>70</v>
      </c>
      <c r="B33" s="2">
        <v>27.9</v>
      </c>
      <c r="C33" s="2">
        <v>15</v>
      </c>
      <c r="D33" s="2">
        <v>10</v>
      </c>
      <c r="E33" s="98">
        <v>0</v>
      </c>
      <c r="F33" s="3">
        <v>3</v>
      </c>
      <c r="G33" s="3">
        <v>3</v>
      </c>
      <c r="H33" s="3">
        <v>1</v>
      </c>
      <c r="I33" s="110">
        <v>10</v>
      </c>
      <c r="J33" s="111">
        <v>15</v>
      </c>
      <c r="K33" s="3">
        <v>71.430000000000007</v>
      </c>
      <c r="L33" s="110">
        <v>0</v>
      </c>
      <c r="M33" s="2">
        <v>21.43</v>
      </c>
      <c r="N33" s="2">
        <v>21.43</v>
      </c>
      <c r="O33" s="2">
        <v>7.14</v>
      </c>
      <c r="P33" s="98">
        <v>71.430000000000007</v>
      </c>
      <c r="Q33" s="87">
        <v>107.14</v>
      </c>
      <c r="R33" s="2"/>
      <c r="S33" s="2">
        <v>1</v>
      </c>
      <c r="T33" s="2">
        <v>13</v>
      </c>
      <c r="U33" s="2">
        <v>1</v>
      </c>
      <c r="V33" s="2"/>
      <c r="W33" s="2">
        <f t="shared" si="10"/>
        <v>14</v>
      </c>
      <c r="X33" s="2"/>
      <c r="Y33" s="2">
        <v>6.67</v>
      </c>
      <c r="Z33" s="2">
        <v>86.67</v>
      </c>
      <c r="AA33" s="2">
        <v>6.67</v>
      </c>
      <c r="AB33" s="2"/>
      <c r="AC33" s="2">
        <f t="shared" si="11"/>
        <v>93.34</v>
      </c>
      <c r="AD33" s="2">
        <v>16</v>
      </c>
      <c r="AE33" s="2">
        <v>7587</v>
      </c>
      <c r="AF33" s="2">
        <v>474.19</v>
      </c>
      <c r="AG33" s="2">
        <v>40.6</v>
      </c>
      <c r="AH33" s="2">
        <v>51.9</v>
      </c>
      <c r="AI33" s="2">
        <v>6.8</v>
      </c>
      <c r="AJ33" s="2">
        <v>0.5</v>
      </c>
      <c r="AK33" s="2">
        <v>30.2</v>
      </c>
      <c r="AL33" s="2">
        <v>0.6</v>
      </c>
      <c r="AM33" s="2">
        <v>0.8</v>
      </c>
      <c r="AN33" s="2">
        <v>21.3</v>
      </c>
      <c r="AO33" s="2">
        <v>28.4</v>
      </c>
      <c r="AP33" s="2">
        <v>9</v>
      </c>
      <c r="AQ33" s="2">
        <v>0.2</v>
      </c>
      <c r="AR33" s="2">
        <v>0</v>
      </c>
      <c r="AS33" s="2">
        <v>0</v>
      </c>
      <c r="AT33" s="2">
        <v>0.2</v>
      </c>
      <c r="AU33" s="2">
        <v>0.1</v>
      </c>
      <c r="AV33" s="17">
        <v>0.1</v>
      </c>
      <c r="AW33" s="2">
        <v>0</v>
      </c>
      <c r="AX33" s="2">
        <v>1</v>
      </c>
      <c r="AY33" s="2">
        <v>5</v>
      </c>
      <c r="AZ33" s="2">
        <v>9</v>
      </c>
      <c r="BA33" s="2">
        <v>0</v>
      </c>
      <c r="BB33" s="2">
        <f t="shared" ref="BB33" si="12">SUM(AY33:AZ33)</f>
        <v>14</v>
      </c>
      <c r="BC33" s="2">
        <v>0</v>
      </c>
      <c r="BD33" s="39">
        <f>AX33/SUM($AX$33:$AZ$33)*100</f>
        <v>6.666666666666667</v>
      </c>
      <c r="BE33" s="39">
        <f>AY33/SUM($AX$33:$AZ$33)*100</f>
        <v>33.333333333333329</v>
      </c>
      <c r="BF33" s="39">
        <f>AZ33/SUM($AX$33:$AZ$33)*100</f>
        <v>60</v>
      </c>
      <c r="BG33" s="39">
        <v>0</v>
      </c>
      <c r="BH33" s="39">
        <f t="shared" ref="BH33" si="13">SUM(BE33:BF33)</f>
        <v>93.333333333333329</v>
      </c>
    </row>
    <row r="34" spans="1:60" ht="15" customHeight="1">
      <c r="A34" s="18" t="s">
        <v>71</v>
      </c>
      <c r="B34" s="4">
        <v>57.5</v>
      </c>
      <c r="C34" s="4">
        <v>1</v>
      </c>
      <c r="D34" s="4">
        <v>1</v>
      </c>
      <c r="E34" s="99">
        <v>0</v>
      </c>
      <c r="F34" s="4">
        <v>0</v>
      </c>
      <c r="G34" s="4">
        <v>1</v>
      </c>
      <c r="H34" s="4">
        <v>0</v>
      </c>
      <c r="I34" s="99">
        <v>0</v>
      </c>
      <c r="J34" s="88">
        <v>1</v>
      </c>
      <c r="K34" s="4">
        <v>100</v>
      </c>
      <c r="L34" s="99">
        <v>0</v>
      </c>
      <c r="M34" s="4">
        <v>0</v>
      </c>
      <c r="N34" s="4">
        <v>100</v>
      </c>
      <c r="O34" s="4">
        <v>0</v>
      </c>
      <c r="P34" s="99">
        <v>0</v>
      </c>
      <c r="Q34" s="88">
        <v>100</v>
      </c>
      <c r="R34" s="4"/>
      <c r="S34" s="4">
        <v>0</v>
      </c>
      <c r="T34" s="4">
        <v>0</v>
      </c>
      <c r="U34" s="4">
        <v>1</v>
      </c>
      <c r="V34" s="4"/>
      <c r="W34" s="4">
        <f t="shared" si="10"/>
        <v>1</v>
      </c>
      <c r="X34" s="4"/>
      <c r="Y34" s="4">
        <v>0</v>
      </c>
      <c r="Z34" s="4">
        <v>0</v>
      </c>
      <c r="AA34" s="4">
        <v>100</v>
      </c>
      <c r="AB34" s="4"/>
      <c r="AC34" s="4">
        <f>SUM(Z34:AA34)</f>
        <v>100</v>
      </c>
      <c r="AD34" s="4">
        <v>1</v>
      </c>
      <c r="AE34" s="4">
        <v>3077.1</v>
      </c>
      <c r="AF34" s="4">
        <v>3077.1</v>
      </c>
      <c r="AG34" s="4">
        <v>89</v>
      </c>
      <c r="AH34" s="4">
        <v>11</v>
      </c>
      <c r="AI34" s="4">
        <v>0</v>
      </c>
      <c r="AJ34" s="4">
        <v>0</v>
      </c>
      <c r="AK34" s="4">
        <v>90.3</v>
      </c>
      <c r="AL34" s="4">
        <v>0.3</v>
      </c>
      <c r="AM34" s="4">
        <v>0</v>
      </c>
      <c r="AN34" s="4">
        <v>0</v>
      </c>
      <c r="AO34" s="4">
        <v>6.8</v>
      </c>
      <c r="AP34" s="4">
        <v>0</v>
      </c>
      <c r="AQ34" s="4">
        <v>0.3</v>
      </c>
      <c r="AR34" s="4">
        <v>0</v>
      </c>
      <c r="AS34" s="4">
        <v>0</v>
      </c>
      <c r="AT34" s="4">
        <v>0</v>
      </c>
      <c r="AU34" s="4">
        <v>0</v>
      </c>
      <c r="AV34" s="19">
        <v>0</v>
      </c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6" spans="1:60" ht="15" customHeight="1">
      <c r="A36" s="112" t="s">
        <v>72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</row>
    <row r="37" spans="1:60" ht="36.6" customHeight="1">
      <c r="A37" s="113" t="s">
        <v>73</v>
      </c>
      <c r="B37" s="114" t="s">
        <v>73</v>
      </c>
      <c r="C37" s="142" t="s">
        <v>3</v>
      </c>
      <c r="D37" s="142"/>
      <c r="E37" s="142"/>
      <c r="F37" s="142"/>
      <c r="G37" s="142"/>
      <c r="H37" s="142"/>
      <c r="I37" s="143"/>
      <c r="J37" s="137" t="s">
        <v>4</v>
      </c>
      <c r="K37" s="137"/>
      <c r="L37" s="137"/>
      <c r="M37" s="137"/>
      <c r="N37" s="137"/>
      <c r="O37" s="137"/>
      <c r="P37" s="138"/>
      <c r="Q37" s="144" t="s">
        <v>5</v>
      </c>
      <c r="R37" s="144"/>
      <c r="S37" s="144"/>
      <c r="T37" s="144"/>
      <c r="U37" s="144"/>
      <c r="V37" s="145"/>
      <c r="W37" s="144" t="s">
        <v>6</v>
      </c>
      <c r="X37" s="144"/>
      <c r="Y37" s="144"/>
      <c r="Z37" s="144"/>
      <c r="AA37" s="144"/>
      <c r="AB37" s="146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</row>
    <row r="38" spans="1:60" ht="87">
      <c r="A38" s="115" t="s">
        <v>74</v>
      </c>
      <c r="B38" s="116" t="s">
        <v>13</v>
      </c>
      <c r="C38" s="117" t="s">
        <v>14</v>
      </c>
      <c r="D38" s="86" t="s">
        <v>16</v>
      </c>
      <c r="E38" s="86" t="s">
        <v>15</v>
      </c>
      <c r="F38" s="86" t="s">
        <v>17</v>
      </c>
      <c r="G38" s="86" t="s">
        <v>18</v>
      </c>
      <c r="H38" s="86" t="s">
        <v>19</v>
      </c>
      <c r="I38" s="118" t="s">
        <v>20</v>
      </c>
      <c r="J38" s="86" t="s">
        <v>14</v>
      </c>
      <c r="K38" s="86" t="s">
        <v>15</v>
      </c>
      <c r="L38" s="86" t="s">
        <v>16</v>
      </c>
      <c r="M38" s="86" t="s">
        <v>17</v>
      </c>
      <c r="N38" s="86" t="s">
        <v>18</v>
      </c>
      <c r="O38" s="86" t="s">
        <v>19</v>
      </c>
      <c r="P38" s="118" t="s">
        <v>20</v>
      </c>
      <c r="Q38" s="119" t="s">
        <v>21</v>
      </c>
      <c r="R38" s="119" t="s">
        <v>22</v>
      </c>
      <c r="S38" s="119" t="s">
        <v>23</v>
      </c>
      <c r="T38" s="119" t="s">
        <v>24</v>
      </c>
      <c r="U38" s="119" t="s">
        <v>25</v>
      </c>
      <c r="V38" s="119" t="s">
        <v>26</v>
      </c>
      <c r="W38" s="119" t="s">
        <v>21</v>
      </c>
      <c r="X38" s="119" t="s">
        <v>22</v>
      </c>
      <c r="Y38" s="119" t="s">
        <v>23</v>
      </c>
      <c r="Z38" s="119" t="s">
        <v>24</v>
      </c>
      <c r="AA38" s="119" t="s">
        <v>25</v>
      </c>
      <c r="AB38" s="120" t="s">
        <v>26</v>
      </c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</row>
    <row r="39" spans="1:60">
      <c r="A39" s="121" t="s">
        <v>75</v>
      </c>
      <c r="B39" s="87">
        <v>653</v>
      </c>
      <c r="C39" s="87">
        <v>205</v>
      </c>
      <c r="D39" s="87">
        <v>64</v>
      </c>
      <c r="E39" s="87">
        <v>32</v>
      </c>
      <c r="F39" s="87">
        <v>179</v>
      </c>
      <c r="G39" s="87">
        <v>57</v>
      </c>
      <c r="H39" s="87">
        <v>161</v>
      </c>
      <c r="I39" s="87">
        <v>651</v>
      </c>
      <c r="J39" s="87">
        <v>52.03</v>
      </c>
      <c r="K39" s="87">
        <v>8.1199999999999992</v>
      </c>
      <c r="L39" s="87">
        <v>16.239999999999998</v>
      </c>
      <c r="M39" s="87">
        <v>45.43</v>
      </c>
      <c r="N39" s="87">
        <v>14.47</v>
      </c>
      <c r="O39" s="87">
        <v>40.86</v>
      </c>
      <c r="P39" s="87">
        <v>165.23</v>
      </c>
      <c r="Q39" s="87">
        <v>3</v>
      </c>
      <c r="R39" s="87">
        <v>254</v>
      </c>
      <c r="S39" s="87">
        <v>299</v>
      </c>
      <c r="T39" s="87">
        <v>85</v>
      </c>
      <c r="U39" s="87">
        <v>10</v>
      </c>
      <c r="V39" s="87">
        <v>394</v>
      </c>
      <c r="W39" s="87">
        <v>0.46</v>
      </c>
      <c r="X39" s="87">
        <v>38.9</v>
      </c>
      <c r="Y39" s="87">
        <v>45.79</v>
      </c>
      <c r="Z39" s="87">
        <v>13.02</v>
      </c>
      <c r="AA39" s="87">
        <v>1.53</v>
      </c>
      <c r="AB39" s="122">
        <v>60.34</v>
      </c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</row>
    <row r="40" spans="1:60">
      <c r="A40" s="123" t="s">
        <v>76</v>
      </c>
      <c r="B40" s="88">
        <v>216</v>
      </c>
      <c r="C40" s="88">
        <v>37</v>
      </c>
      <c r="D40" s="88">
        <v>14</v>
      </c>
      <c r="E40" s="88">
        <v>10</v>
      </c>
      <c r="F40" s="88">
        <v>25</v>
      </c>
      <c r="G40" s="88">
        <v>2</v>
      </c>
      <c r="H40" s="88">
        <v>21</v>
      </c>
      <c r="I40" s="88">
        <v>43</v>
      </c>
      <c r="J40" s="88">
        <v>35.58</v>
      </c>
      <c r="K40" s="88">
        <v>9.6199999999999992</v>
      </c>
      <c r="L40" s="88">
        <v>13.46</v>
      </c>
      <c r="M40" s="88">
        <v>24.04</v>
      </c>
      <c r="N40" s="88">
        <v>1.92</v>
      </c>
      <c r="O40" s="88">
        <v>20.190000000000001</v>
      </c>
      <c r="P40" s="88">
        <v>41.35</v>
      </c>
      <c r="Q40" s="88">
        <v>0</v>
      </c>
      <c r="R40" s="88">
        <v>112</v>
      </c>
      <c r="S40" s="88">
        <v>91</v>
      </c>
      <c r="T40" s="88">
        <v>12</v>
      </c>
      <c r="U40" s="88">
        <v>1</v>
      </c>
      <c r="V40" s="88">
        <v>104</v>
      </c>
      <c r="W40" s="88">
        <v>0</v>
      </c>
      <c r="X40" s="88">
        <v>51.85</v>
      </c>
      <c r="Y40" s="88">
        <v>42.13</v>
      </c>
      <c r="Z40" s="88">
        <v>5.56</v>
      </c>
      <c r="AA40" s="88">
        <v>0.46</v>
      </c>
      <c r="AB40" s="124">
        <v>48.15</v>
      </c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</row>
  </sheetData>
  <autoFilter ref="A28:AV34" xr:uid="{0D2586D8-509F-4880-84BF-CE67FB5F1D58}"/>
  <mergeCells count="22">
    <mergeCell ref="AW27:BB27"/>
    <mergeCell ref="BC27:BH27"/>
    <mergeCell ref="AK3:AP3"/>
    <mergeCell ref="AG27:AJ27"/>
    <mergeCell ref="AK27:AP27"/>
    <mergeCell ref="AQ3:AV3"/>
    <mergeCell ref="AG3:AJ3"/>
    <mergeCell ref="AD27:AF27"/>
    <mergeCell ref="R3:W3"/>
    <mergeCell ref="X3:AC3"/>
    <mergeCell ref="AQ27:AV27"/>
    <mergeCell ref="AD3:AF3"/>
    <mergeCell ref="W37:AB37"/>
    <mergeCell ref="D27:H27"/>
    <mergeCell ref="R27:W27"/>
    <mergeCell ref="X27:AC27"/>
    <mergeCell ref="K3:Q3"/>
    <mergeCell ref="D3:J3"/>
    <mergeCell ref="K27:Q27"/>
    <mergeCell ref="C37:I37"/>
    <mergeCell ref="J37:P37"/>
    <mergeCell ref="Q37:V37"/>
  </mergeCells>
  <conditionalFormatting sqref="B5:B17">
    <cfRule type="cellIs" dxfId="38" priority="26" operator="greaterThan">
      <formula>$B$18</formula>
    </cfRule>
  </conditionalFormatting>
  <conditionalFormatting sqref="B5:B18">
    <cfRule type="cellIs" dxfId="37" priority="27" operator="lessThan">
      <formula>$B$18</formula>
    </cfRule>
  </conditionalFormatting>
  <conditionalFormatting sqref="X5:X17">
    <cfRule type="cellIs" dxfId="36" priority="29" operator="lessThan">
      <formula>$X$18</formula>
    </cfRule>
  </conditionalFormatting>
  <conditionalFormatting sqref="X7">
    <cfRule type="cellIs" dxfId="35" priority="28" operator="greaterThan">
      <formula>$X$18</formula>
    </cfRule>
  </conditionalFormatting>
  <conditionalFormatting sqref="Y5:Y17">
    <cfRule type="cellIs" dxfId="34" priority="38" operator="lessThan">
      <formula>$Y$18</formula>
    </cfRule>
    <cfRule type="cellIs" dxfId="33" priority="39" operator="greaterThan">
      <formula>$Y$18</formula>
    </cfRule>
    <cfRule type="cellIs" dxfId="32" priority="40" operator="greaterThan">
      <formula>"$R$17"</formula>
    </cfRule>
    <cfRule type="cellIs" dxfId="31" priority="41" operator="greaterThan">
      <formula>$Y$18</formula>
    </cfRule>
  </conditionalFormatting>
  <conditionalFormatting sqref="AA5:AB17">
    <cfRule type="cellIs" dxfId="30" priority="33" operator="greaterThan">
      <formula>$AA$18</formula>
    </cfRule>
    <cfRule type="cellIs" dxfId="29" priority="34" operator="lessThan">
      <formula>$AA$18</formula>
    </cfRule>
  </conditionalFormatting>
  <conditionalFormatting sqref="AB5:AB17">
    <cfRule type="cellIs" dxfId="28" priority="31" operator="lessThan">
      <formula>$AB$18</formula>
    </cfRule>
  </conditionalFormatting>
  <conditionalFormatting sqref="AB8 AB12">
    <cfRule type="cellIs" dxfId="27" priority="30" operator="greaterThan">
      <formula>$AB$18</formula>
    </cfRule>
  </conditionalFormatting>
  <conditionalFormatting sqref="AC5:AC9 AC11 AC13:AC17">
    <cfRule type="cellIs" dxfId="26" priority="1" operator="lessThan">
      <formula>$AC$18</formula>
    </cfRule>
  </conditionalFormatting>
  <conditionalFormatting sqref="AC5:AC17">
    <cfRule type="cellIs" dxfId="25" priority="2" operator="greaterThan">
      <formula>$AC$18</formula>
    </cfRule>
  </conditionalFormatting>
  <conditionalFormatting sqref="AF5:AF17">
    <cfRule type="cellIs" dxfId="24" priority="35" operator="lessThan">
      <formula>$AF$18</formula>
    </cfRule>
    <cfRule type="cellIs" dxfId="23" priority="36" operator="greaterThan">
      <formula>$AF$18</formula>
    </cfRule>
  </conditionalFormatting>
  <conditionalFormatting sqref="AG5:AG17">
    <cfRule type="cellIs" dxfId="22" priority="24" operator="greaterThan">
      <formula>$AG$18</formula>
    </cfRule>
    <cfRule type="cellIs" dxfId="21" priority="25" operator="lessThan">
      <formula>$AG$18</formula>
    </cfRule>
  </conditionalFormatting>
  <conditionalFormatting sqref="AH5:AH17">
    <cfRule type="cellIs" dxfId="20" priority="22" operator="greaterThan">
      <formula>$AH$18</formula>
    </cfRule>
    <cfRule type="cellIs" dxfId="19" priority="23" operator="lessThan">
      <formula>$AH$18</formula>
    </cfRule>
  </conditionalFormatting>
  <conditionalFormatting sqref="AI5:AI17">
    <cfRule type="cellIs" dxfId="18" priority="20" operator="lessThan">
      <formula>$AI$18</formula>
    </cfRule>
    <cfRule type="cellIs" dxfId="17" priority="21" operator="greaterThan">
      <formula>$AI$18</formula>
    </cfRule>
  </conditionalFormatting>
  <conditionalFormatting sqref="AJ5:AP17">
    <cfRule type="cellIs" dxfId="16" priority="18" operator="lessThan">
      <formula>$AJ$18</formula>
    </cfRule>
    <cfRule type="cellIs" dxfId="15" priority="19" operator="greaterThan">
      <formula>$AJ$18</formula>
    </cfRule>
  </conditionalFormatting>
  <conditionalFormatting sqref="AK8:AK9 AK13:AK15">
    <cfRule type="cellIs" dxfId="14" priority="3" operator="greaterThan">
      <formula>$AK$18</formula>
    </cfRule>
  </conditionalFormatting>
  <conditionalFormatting sqref="AN5:AN17">
    <cfRule type="cellIs" dxfId="13" priority="4" operator="lessThan">
      <formula>$AN$18</formula>
    </cfRule>
    <cfRule type="cellIs" dxfId="12" priority="5" operator="greaterThan">
      <formula>$AN$18</formula>
    </cfRule>
  </conditionalFormatting>
  <conditionalFormatting sqref="AQ5:AQ17">
    <cfRule type="cellIs" dxfId="11" priority="16" operator="lessThan">
      <formula>$AQ$18</formula>
    </cfRule>
    <cfRule type="cellIs" dxfId="10" priority="17" operator="greaterThan">
      <formula>$AQ$18</formula>
    </cfRule>
  </conditionalFormatting>
  <conditionalFormatting sqref="AR5:AR17">
    <cfRule type="cellIs" dxfId="9" priority="14" operator="lessThan">
      <formula>$AR$18</formula>
    </cfRule>
    <cfRule type="cellIs" dxfId="8" priority="15" operator="greaterThan">
      <formula>$AR$18</formula>
    </cfRule>
  </conditionalFormatting>
  <conditionalFormatting sqref="AS5:AS17">
    <cfRule type="cellIs" dxfId="7" priority="12" operator="lessThan">
      <formula>$AS$18</formula>
    </cfRule>
    <cfRule type="cellIs" dxfId="6" priority="13" operator="greaterThan">
      <formula>$AR$18</formula>
    </cfRule>
  </conditionalFormatting>
  <conditionalFormatting sqref="AT5:AT17">
    <cfRule type="cellIs" dxfId="5" priority="10" operator="lessThan">
      <formula>$AT$18</formula>
    </cfRule>
    <cfRule type="cellIs" dxfId="4" priority="11" operator="greaterThan">
      <formula>$AT$18</formula>
    </cfRule>
  </conditionalFormatting>
  <conditionalFormatting sqref="AU5:AU17">
    <cfRule type="cellIs" dxfId="3" priority="8" operator="lessThan">
      <formula>$AU$18</formula>
    </cfRule>
    <cfRule type="cellIs" dxfId="2" priority="9" operator="greaterThan">
      <formula>$AU$18</formula>
    </cfRule>
  </conditionalFormatting>
  <conditionalFormatting sqref="AV5:AV17">
    <cfRule type="cellIs" dxfId="1" priority="6" operator="lessThan">
      <formula>$AV$18</formula>
    </cfRule>
    <cfRule type="cellIs" dxfId="0" priority="7" operator="greaterThan">
      <formula>$AV$18</formula>
    </cfRule>
  </conditionalFormatting>
  <printOptions gridLine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5EE0F-D469-42E5-8282-4FFC63651993}">
  <dimension ref="A1:B46"/>
  <sheetViews>
    <sheetView workbookViewId="0">
      <selection activeCell="D48" sqref="D48"/>
    </sheetView>
  </sheetViews>
  <sheetFormatPr defaultRowHeight="14.45"/>
  <cols>
    <col min="1" max="1" width="15.140625" bestFit="1" customWidth="1"/>
    <col min="2" max="2" width="18.42578125" bestFit="1" customWidth="1"/>
  </cols>
  <sheetData>
    <row r="1" spans="1:2">
      <c r="A1" t="s">
        <v>77</v>
      </c>
      <c r="B1" t="s">
        <v>78</v>
      </c>
    </row>
    <row r="2" spans="1:2">
      <c r="A2" t="s">
        <v>79</v>
      </c>
      <c r="B2" t="s">
        <v>80</v>
      </c>
    </row>
    <row r="3" spans="1:2">
      <c r="A3" t="s">
        <v>81</v>
      </c>
      <c r="B3" t="s">
        <v>80</v>
      </c>
    </row>
    <row r="4" spans="1:2">
      <c r="A4" t="s">
        <v>82</v>
      </c>
      <c r="B4" t="s">
        <v>80</v>
      </c>
    </row>
    <row r="5" spans="1:2">
      <c r="A5" t="s">
        <v>83</v>
      </c>
      <c r="B5" t="s">
        <v>80</v>
      </c>
    </row>
    <row r="6" spans="1:2">
      <c r="A6" t="s">
        <v>84</v>
      </c>
      <c r="B6" t="s">
        <v>80</v>
      </c>
    </row>
    <row r="7" spans="1:2">
      <c r="A7" t="s">
        <v>85</v>
      </c>
      <c r="B7" t="s">
        <v>80</v>
      </c>
    </row>
    <row r="8" spans="1:2">
      <c r="A8" t="s">
        <v>86</v>
      </c>
      <c r="B8" t="s">
        <v>80</v>
      </c>
    </row>
    <row r="9" spans="1:2">
      <c r="A9" t="s">
        <v>87</v>
      </c>
      <c r="B9" t="s">
        <v>80</v>
      </c>
    </row>
    <row r="10" spans="1:2">
      <c r="A10" t="s">
        <v>88</v>
      </c>
      <c r="B10" t="s">
        <v>80</v>
      </c>
    </row>
    <row r="11" spans="1:2">
      <c r="A11" t="s">
        <v>89</v>
      </c>
      <c r="B11" t="s">
        <v>80</v>
      </c>
    </row>
    <row r="12" spans="1:2">
      <c r="A12" t="s">
        <v>90</v>
      </c>
      <c r="B12" t="s">
        <v>80</v>
      </c>
    </row>
    <row r="13" spans="1:2">
      <c r="A13" t="s">
        <v>91</v>
      </c>
      <c r="B13" t="s">
        <v>80</v>
      </c>
    </row>
    <row r="14" spans="1:2">
      <c r="A14" t="s">
        <v>92</v>
      </c>
      <c r="B14" t="s">
        <v>80</v>
      </c>
    </row>
    <row r="15" spans="1:2">
      <c r="A15" t="s">
        <v>93</v>
      </c>
      <c r="B15" t="s">
        <v>80</v>
      </c>
    </row>
    <row r="16" spans="1:2">
      <c r="A16" t="s">
        <v>94</v>
      </c>
      <c r="B16" t="s">
        <v>80</v>
      </c>
    </row>
    <row r="17" spans="1:2">
      <c r="A17" t="s">
        <v>95</v>
      </c>
      <c r="B17" t="s">
        <v>80</v>
      </c>
    </row>
    <row r="18" spans="1:2">
      <c r="A18" t="s">
        <v>96</v>
      </c>
      <c r="B18" t="s">
        <v>80</v>
      </c>
    </row>
    <row r="19" spans="1:2">
      <c r="A19" t="s">
        <v>97</v>
      </c>
      <c r="B19" t="s">
        <v>80</v>
      </c>
    </row>
    <row r="20" spans="1:2">
      <c r="A20" t="s">
        <v>98</v>
      </c>
      <c r="B20" t="s">
        <v>80</v>
      </c>
    </row>
    <row r="21" spans="1:2">
      <c r="A21" t="s">
        <v>99</v>
      </c>
      <c r="B21" t="s">
        <v>80</v>
      </c>
    </row>
    <row r="22" spans="1:2">
      <c r="A22" t="s">
        <v>100</v>
      </c>
      <c r="B22" t="s">
        <v>80</v>
      </c>
    </row>
    <row r="23" spans="1:2">
      <c r="A23" t="s">
        <v>101</v>
      </c>
      <c r="B23" t="s">
        <v>80</v>
      </c>
    </row>
    <row r="24" spans="1:2">
      <c r="A24" t="s">
        <v>102</v>
      </c>
      <c r="B24" t="s">
        <v>67</v>
      </c>
    </row>
    <row r="25" spans="1:2">
      <c r="A25" t="s">
        <v>103</v>
      </c>
      <c r="B25" t="s">
        <v>67</v>
      </c>
    </row>
    <row r="26" spans="1:2">
      <c r="A26" t="s">
        <v>104</v>
      </c>
      <c r="B26" t="s">
        <v>68</v>
      </c>
    </row>
    <row r="27" spans="1:2">
      <c r="A27" t="s">
        <v>105</v>
      </c>
      <c r="B27" t="s">
        <v>69</v>
      </c>
    </row>
    <row r="28" spans="1:2">
      <c r="A28" t="s">
        <v>106</v>
      </c>
      <c r="B28" t="s">
        <v>69</v>
      </c>
    </row>
    <row r="29" spans="1:2">
      <c r="A29" t="s">
        <v>107</v>
      </c>
      <c r="B29" t="s">
        <v>69</v>
      </c>
    </row>
    <row r="30" spans="1:2">
      <c r="A30" t="s">
        <v>108</v>
      </c>
      <c r="B30" t="s">
        <v>69</v>
      </c>
    </row>
    <row r="31" spans="1:2">
      <c r="A31" t="s">
        <v>109</v>
      </c>
      <c r="B31" t="s">
        <v>70</v>
      </c>
    </row>
    <row r="32" spans="1:2">
      <c r="A32" t="s">
        <v>110</v>
      </c>
      <c r="B32" t="s">
        <v>70</v>
      </c>
    </row>
    <row r="33" spans="1:2">
      <c r="A33" t="s">
        <v>111</v>
      </c>
      <c r="B33" t="s">
        <v>70</v>
      </c>
    </row>
    <row r="34" spans="1:2">
      <c r="A34" t="s">
        <v>112</v>
      </c>
      <c r="B34" t="s">
        <v>70</v>
      </c>
    </row>
    <row r="35" spans="1:2">
      <c r="A35" t="s">
        <v>113</v>
      </c>
      <c r="B35" t="s">
        <v>70</v>
      </c>
    </row>
    <row r="36" spans="1:2">
      <c r="A36" t="s">
        <v>114</v>
      </c>
      <c r="B36" t="s">
        <v>70</v>
      </c>
    </row>
    <row r="37" spans="1:2">
      <c r="A37" t="s">
        <v>115</v>
      </c>
      <c r="B37" t="s">
        <v>70</v>
      </c>
    </row>
    <row r="38" spans="1:2">
      <c r="A38" t="s">
        <v>116</v>
      </c>
      <c r="B38" t="s">
        <v>70</v>
      </c>
    </row>
    <row r="39" spans="1:2">
      <c r="A39" t="s">
        <v>117</v>
      </c>
      <c r="B39" t="s">
        <v>70</v>
      </c>
    </row>
    <row r="40" spans="1:2">
      <c r="A40" t="s">
        <v>118</v>
      </c>
      <c r="B40" t="s">
        <v>70</v>
      </c>
    </row>
    <row r="41" spans="1:2">
      <c r="A41" t="s">
        <v>119</v>
      </c>
      <c r="B41" t="s">
        <v>70</v>
      </c>
    </row>
    <row r="42" spans="1:2">
      <c r="A42" t="s">
        <v>120</v>
      </c>
      <c r="B42" t="s">
        <v>70</v>
      </c>
    </row>
    <row r="43" spans="1:2">
      <c r="A43" t="s">
        <v>121</v>
      </c>
      <c r="B43" t="s">
        <v>70</v>
      </c>
    </row>
    <row r="44" spans="1:2">
      <c r="A44" t="s">
        <v>122</v>
      </c>
      <c r="B44" t="s">
        <v>70</v>
      </c>
    </row>
    <row r="45" spans="1:2">
      <c r="A45" t="s">
        <v>123</v>
      </c>
      <c r="B45" t="s">
        <v>70</v>
      </c>
    </row>
    <row r="46" spans="1:2">
      <c r="A46" t="s">
        <v>124</v>
      </c>
      <c r="B4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9E79-1280-4AD5-AC03-4F52C51FF2DC}">
  <dimension ref="A1:B11"/>
  <sheetViews>
    <sheetView workbookViewId="0">
      <selection activeCell="B19" sqref="B19"/>
    </sheetView>
  </sheetViews>
  <sheetFormatPr defaultRowHeight="14.45"/>
  <cols>
    <col min="1" max="1" width="38.85546875" bestFit="1" customWidth="1"/>
    <col min="2" max="2" width="146.140625" bestFit="1" customWidth="1"/>
  </cols>
  <sheetData>
    <row r="1" spans="1:2">
      <c r="A1" s="24" t="s">
        <v>125</v>
      </c>
      <c r="B1" s="24" t="s">
        <v>126</v>
      </c>
    </row>
    <row r="2" spans="1:2">
      <c r="A2" s="2" t="s">
        <v>127</v>
      </c>
      <c r="B2" s="2" t="s">
        <v>128</v>
      </c>
    </row>
    <row r="3" spans="1:2">
      <c r="A3" s="2" t="s">
        <v>129</v>
      </c>
      <c r="B3" s="2" t="s">
        <v>130</v>
      </c>
    </row>
    <row r="4" spans="1:2">
      <c r="A4" s="2" t="s">
        <v>131</v>
      </c>
      <c r="B4" s="2" t="s">
        <v>132</v>
      </c>
    </row>
    <row r="5" spans="1:2">
      <c r="A5" s="2" t="s">
        <v>133</v>
      </c>
      <c r="B5" s="2" t="s">
        <v>132</v>
      </c>
    </row>
    <row r="6" spans="1:2">
      <c r="A6" s="2" t="s">
        <v>134</v>
      </c>
      <c r="B6" s="2" t="s">
        <v>135</v>
      </c>
    </row>
    <row r="7" spans="1:2">
      <c r="A7" s="2" t="s">
        <v>136</v>
      </c>
      <c r="B7" s="2" t="s">
        <v>137</v>
      </c>
    </row>
    <row r="8" spans="1:2">
      <c r="A8" s="2" t="s">
        <v>138</v>
      </c>
      <c r="B8" s="2" t="s">
        <v>139</v>
      </c>
    </row>
    <row r="9" spans="1:2">
      <c r="A9" s="2" t="s">
        <v>140</v>
      </c>
      <c r="B9" s="2" t="s">
        <v>141</v>
      </c>
    </row>
    <row r="10" spans="1:2">
      <c r="A10" s="2" t="s">
        <v>142</v>
      </c>
      <c r="B10" s="2" t="s">
        <v>143</v>
      </c>
    </row>
    <row r="11" spans="1:2">
      <c r="A11" s="2" t="s">
        <v>144</v>
      </c>
      <c r="B11" s="2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2F8F4-8D70-46E3-B21E-A534B0B69BCB}">
  <dimension ref="A4:B20"/>
  <sheetViews>
    <sheetView topLeftCell="A3" workbookViewId="0">
      <selection activeCell="A23" sqref="A23"/>
    </sheetView>
  </sheetViews>
  <sheetFormatPr defaultRowHeight="14.45"/>
  <cols>
    <col min="1" max="1" width="19.42578125" bestFit="1" customWidth="1"/>
    <col min="2" max="2" width="58" customWidth="1"/>
  </cols>
  <sheetData>
    <row r="4" spans="1:2">
      <c r="A4" s="24" t="s">
        <v>11</v>
      </c>
      <c r="B4" s="24" t="s">
        <v>146</v>
      </c>
    </row>
    <row r="5" spans="1:2">
      <c r="A5" s="2" t="s">
        <v>37</v>
      </c>
      <c r="B5" s="2" t="s">
        <v>147</v>
      </c>
    </row>
    <row r="6" spans="1:2">
      <c r="A6" s="2" t="s">
        <v>38</v>
      </c>
      <c r="B6" s="2" t="s">
        <v>147</v>
      </c>
    </row>
    <row r="7" spans="1:2">
      <c r="A7" s="2" t="s">
        <v>39</v>
      </c>
      <c r="B7" s="2" t="s">
        <v>148</v>
      </c>
    </row>
    <row r="8" spans="1:2">
      <c r="A8" s="2" t="s">
        <v>40</v>
      </c>
      <c r="B8" s="2" t="s">
        <v>149</v>
      </c>
    </row>
    <row r="9" spans="1:2">
      <c r="A9" s="2" t="s">
        <v>41</v>
      </c>
      <c r="B9" s="2" t="s">
        <v>150</v>
      </c>
    </row>
    <row r="10" spans="1:2">
      <c r="A10" s="2" t="s">
        <v>42</v>
      </c>
      <c r="B10" s="2" t="s">
        <v>151</v>
      </c>
    </row>
    <row r="11" spans="1:2">
      <c r="A11" s="2" t="s">
        <v>43</v>
      </c>
      <c r="B11" s="2" t="s">
        <v>152</v>
      </c>
    </row>
    <row r="12" spans="1:2">
      <c r="A12" s="2" t="s">
        <v>44</v>
      </c>
      <c r="B12" s="2" t="s">
        <v>152</v>
      </c>
    </row>
    <row r="13" spans="1:2">
      <c r="A13" s="2" t="s">
        <v>45</v>
      </c>
      <c r="B13" s="2" t="s">
        <v>153</v>
      </c>
    </row>
    <row r="14" spans="1:2">
      <c r="A14" s="2" t="s">
        <v>46</v>
      </c>
      <c r="B14" s="2" t="s">
        <v>154</v>
      </c>
    </row>
    <row r="15" spans="1:2">
      <c r="A15" s="2" t="s">
        <v>47</v>
      </c>
      <c r="B15" s="2" t="s">
        <v>155</v>
      </c>
    </row>
    <row r="16" spans="1:2">
      <c r="A16" s="2" t="s">
        <v>48</v>
      </c>
      <c r="B16" s="2" t="s">
        <v>155</v>
      </c>
    </row>
    <row r="17" spans="1:2">
      <c r="A17" s="2" t="s">
        <v>49</v>
      </c>
      <c r="B17" s="2" t="s">
        <v>155</v>
      </c>
    </row>
    <row r="19" spans="1:2">
      <c r="A19" t="s">
        <v>156</v>
      </c>
    </row>
    <row r="20" spans="1:2">
      <c r="A20" t="s">
        <v>157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3EE855C9C3B4EA90D6E159351817B" ma:contentTypeVersion="15" ma:contentTypeDescription="Create a new document." ma:contentTypeScope="" ma:versionID="67dc38c5947d9c444c51dea7520a380f">
  <xsd:schema xmlns:xsd="http://www.w3.org/2001/XMLSchema" xmlns:xs="http://www.w3.org/2001/XMLSchema" xmlns:p="http://schemas.microsoft.com/office/2006/metadata/properties" xmlns:ns2="a23e9128-ee04-4b27-9029-3f07c60595eb" xmlns:ns3="6bc9bbed-e640-4358-b5d0-e4fdeab7c388" targetNamespace="http://schemas.microsoft.com/office/2006/metadata/properties" ma:root="true" ma:fieldsID="9edc1eb32279f199da3b12811b4c2870" ns2:_="" ns3:_="">
    <xsd:import namespace="a23e9128-ee04-4b27-9029-3f07c60595eb"/>
    <xsd:import namespace="6bc9bbed-e640-4358-b5d0-e4fdeab7c3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e9128-ee04-4b27-9029-3f07c60595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f5b2418-9866-4f65-8893-00ce0c598a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9bbed-e640-4358-b5d0-e4fdeab7c38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bcc37fe-dd64-4a6d-8a82-9dc9480cba0d}" ma:internalName="TaxCatchAll" ma:showField="CatchAllData" ma:web="6bc9bbed-e640-4358-b5d0-e4fdeab7c3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3e9128-ee04-4b27-9029-3f07c60595eb">
      <Terms xmlns="http://schemas.microsoft.com/office/infopath/2007/PartnerControls"/>
    </lcf76f155ced4ddcb4097134ff3c332f>
    <TaxCatchAll xmlns="6bc9bbed-e640-4358-b5d0-e4fdeab7c388" xsi:nil="true"/>
  </documentManagement>
</p:properties>
</file>

<file path=customXml/itemProps1.xml><?xml version="1.0" encoding="utf-8"?>
<ds:datastoreItem xmlns:ds="http://schemas.openxmlformats.org/officeDocument/2006/customXml" ds:itemID="{D49A25A5-4C32-4762-92E9-5620217F1828}"/>
</file>

<file path=customXml/itemProps2.xml><?xml version="1.0" encoding="utf-8"?>
<ds:datastoreItem xmlns:ds="http://schemas.openxmlformats.org/officeDocument/2006/customXml" ds:itemID="{18C3BBB9-64AE-456B-9B26-D7865650DC31}"/>
</file>

<file path=customXml/itemProps3.xml><?xml version="1.0" encoding="utf-8"?>
<ds:datastoreItem xmlns:ds="http://schemas.openxmlformats.org/officeDocument/2006/customXml" ds:itemID="{5CC3210F-C201-44A4-B7AD-18344C6B5B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Jones</dc:creator>
  <cp:keywords/>
  <dc:description/>
  <cp:lastModifiedBy/>
  <cp:revision/>
  <dcterms:created xsi:type="dcterms:W3CDTF">2025-05-19T13:20:34Z</dcterms:created>
  <dcterms:modified xsi:type="dcterms:W3CDTF">2025-09-11T14:32:47Z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0x010100D333EE855C9C3B4EA90D6E159351817B</vt:lpwstr>
  </property>
  <property fmtid="{D5CDD505-2E9C-101B-9397-08002B2CF9AE}" pid="3" name="MediaServiceImageTags">
    <vt:lpwstr/>
  </property>
</Properties>
</file>